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RTtimes" sheetId="1" r:id="rId1"/>
    <sheet name="Lidar times" sheetId="2" r:id="rId2"/>
    <sheet name="CubeOffsets" sheetId="3" r:id="rId3"/>
  </sheets>
  <definedNames/>
  <calcPr fullCalcOnLoad="1"/>
</workbook>
</file>

<file path=xl/comments3.xml><?xml version="1.0" encoding="utf-8"?>
<comments xmlns="http://schemas.openxmlformats.org/spreadsheetml/2006/main">
  <authors>
    <author>Hacker</author>
  </authors>
  <commentList>
    <comment ref="B54" authorId="0">
      <text>
        <r>
          <rPr>
            <b/>
            <sz val="8"/>
            <rFont val="Tahoma"/>
            <family val="0"/>
          </rPr>
          <t>was 3.538
seems odd...</t>
        </r>
      </text>
    </comment>
  </commentList>
</comments>
</file>

<file path=xl/sharedStrings.xml><?xml version="1.0" encoding="utf-8"?>
<sst xmlns="http://schemas.openxmlformats.org/spreadsheetml/2006/main" count="162" uniqueCount="66">
  <si>
    <t>GPSsec</t>
  </si>
  <si>
    <t>days</t>
  </si>
  <si>
    <t>Sun</t>
  </si>
  <si>
    <t>Mon</t>
  </si>
  <si>
    <t>Tue</t>
  </si>
  <si>
    <t>Wed</t>
  </si>
  <si>
    <t>Thu</t>
  </si>
  <si>
    <t>Fri</t>
  </si>
  <si>
    <t>Sat</t>
  </si>
  <si>
    <t>DoW</t>
  </si>
  <si>
    <t>UTC</t>
  </si>
  <si>
    <t>hour</t>
  </si>
  <si>
    <t>min</t>
  </si>
  <si>
    <t>sec</t>
  </si>
  <si>
    <t>CDST</t>
  </si>
  <si>
    <t>time</t>
  </si>
  <si>
    <t xml:space="preserve">time </t>
  </si>
  <si>
    <t>CST</t>
  </si>
  <si>
    <t>UTC to GPSsec</t>
  </si>
  <si>
    <t>CST to GPSsec</t>
  </si>
  <si>
    <t>CDST to GPSsec</t>
  </si>
  <si>
    <t>WAST to GPSsec</t>
  </si>
  <si>
    <t>EST to GPSsec</t>
  </si>
  <si>
    <t>M12A</t>
  </si>
  <si>
    <t>from</t>
  </si>
  <si>
    <t>to</t>
  </si>
  <si>
    <t>M12B</t>
  </si>
  <si>
    <t>M12C</t>
  </si>
  <si>
    <t>GPSstart=</t>
  </si>
  <si>
    <t>GPSstart</t>
  </si>
  <si>
    <t>GPSend</t>
  </si>
  <si>
    <t>N1tag</t>
  </si>
  <si>
    <t>tenth</t>
  </si>
  <si>
    <t>Ntsec</t>
  </si>
  <si>
    <t>Nttag</t>
  </si>
  <si>
    <t>near last</t>
  </si>
  <si>
    <t>diff</t>
  </si>
  <si>
    <t>061209_1106</t>
  </si>
  <si>
    <t>CF</t>
  </si>
  <si>
    <t>BUFEX</t>
  </si>
  <si>
    <t>GPSOffset</t>
  </si>
  <si>
    <t>UTCsec</t>
  </si>
  <si>
    <t>UTCsec(tag0)</t>
  </si>
  <si>
    <t>drift/s</t>
  </si>
  <si>
    <t>CR</t>
  </si>
  <si>
    <t>Events CR</t>
  </si>
  <si>
    <t>Events CF</t>
  </si>
  <si>
    <t>Diff[s]</t>
  </si>
  <si>
    <t>Diff[ms]</t>
  </si>
  <si>
    <t>Drift between cubes:</t>
  </si>
  <si>
    <t>UTCsec[CR]</t>
  </si>
  <si>
    <t>UTCsec[CF]</t>
  </si>
  <si>
    <t>070219_1150</t>
  </si>
  <si>
    <t>LB</t>
  </si>
  <si>
    <t>070326_1532</t>
  </si>
  <si>
    <t>GoSAT</t>
  </si>
  <si>
    <t>070326_1544</t>
  </si>
  <si>
    <t>CGTtag</t>
  </si>
  <si>
    <t>CGTsec</t>
  </si>
  <si>
    <t>070326_1519</t>
  </si>
  <si>
    <t>old</t>
  </si>
  <si>
    <t>new</t>
  </si>
  <si>
    <t>0227RT135a</t>
  </si>
  <si>
    <t>0227RT96a</t>
  </si>
  <si>
    <t>0227RT96b</t>
  </si>
  <si>
    <t>put in start time of RT data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</si>
</sst>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h:mm:ss\ AM/PM"/>
    <numFmt numFmtId="165" formatCode="h:mm:ss;@"/>
  </numFmts>
  <fonts count="8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A3">
      <selection activeCell="C27" sqref="C27:F27"/>
    </sheetView>
  </sheetViews>
  <sheetFormatPr defaultColWidth="9.140625" defaultRowHeight="12.75"/>
  <cols>
    <col min="1" max="1" width="10.8515625" style="7" customWidth="1"/>
    <col min="2" max="2" width="5.57421875" style="2" customWidth="1"/>
    <col min="3" max="3" width="4.421875" style="6" bestFit="1" customWidth="1"/>
    <col min="4" max="5" width="6.421875" style="3" customWidth="1"/>
    <col min="6" max="6" width="6.140625" style="3" customWidth="1"/>
    <col min="7" max="7" width="5.140625" style="6" bestFit="1" customWidth="1"/>
    <col min="8" max="8" width="5.57421875" style="3" customWidth="1"/>
    <col min="9" max="9" width="5.8515625" style="3" customWidth="1"/>
    <col min="10" max="10" width="5.421875" style="3" customWidth="1"/>
    <col min="11" max="11" width="5.140625" style="6" bestFit="1" customWidth="1"/>
    <col min="12" max="12" width="6.28125" style="3" customWidth="1"/>
    <col min="13" max="13" width="5.8515625" style="3" customWidth="1"/>
    <col min="14" max="14" width="5.421875" style="3" customWidth="1"/>
    <col min="15" max="15" width="9.8515625" style="5" bestFit="1" customWidth="1"/>
    <col min="16" max="17" width="7.00390625" style="6" bestFit="1" customWidth="1"/>
    <col min="18" max="19" width="9.140625" style="2" customWidth="1"/>
    <col min="20" max="20" width="1.8515625" style="2" bestFit="1" customWidth="1"/>
    <col min="21" max="21" width="4.421875" style="2" bestFit="1" customWidth="1"/>
    <col min="22" max="16384" width="9.140625" style="2" customWidth="1"/>
  </cols>
  <sheetData>
    <row r="1" spans="1:19" ht="11.25">
      <c r="A1" s="7" t="s">
        <v>0</v>
      </c>
      <c r="B1" s="2" t="s">
        <v>1</v>
      </c>
      <c r="C1" s="6" t="s">
        <v>9</v>
      </c>
      <c r="D1" s="3" t="s">
        <v>11</v>
      </c>
      <c r="E1" s="3" t="s">
        <v>12</v>
      </c>
      <c r="F1" s="3" t="s">
        <v>13</v>
      </c>
      <c r="G1" s="6" t="s">
        <v>9</v>
      </c>
      <c r="H1" s="3" t="s">
        <v>11</v>
      </c>
      <c r="I1" s="3" t="s">
        <v>12</v>
      </c>
      <c r="J1" s="3" t="s">
        <v>13</v>
      </c>
      <c r="K1" s="6" t="s">
        <v>9</v>
      </c>
      <c r="L1" s="3" t="s">
        <v>11</v>
      </c>
      <c r="M1" s="3" t="s">
        <v>12</v>
      </c>
      <c r="N1" s="3" t="s">
        <v>13</v>
      </c>
      <c r="O1" s="4" t="s">
        <v>15</v>
      </c>
      <c r="P1" s="6" t="s">
        <v>16</v>
      </c>
      <c r="Q1" s="6" t="s">
        <v>16</v>
      </c>
      <c r="R1" s="3"/>
      <c r="S1" s="3"/>
    </row>
    <row r="2" spans="3:17" ht="11.25">
      <c r="C2" s="6" t="s">
        <v>10</v>
      </c>
      <c r="D2" s="3" t="s">
        <v>10</v>
      </c>
      <c r="E2" s="3" t="s">
        <v>10</v>
      </c>
      <c r="F2" s="3" t="s">
        <v>10</v>
      </c>
      <c r="G2" s="6" t="s">
        <v>17</v>
      </c>
      <c r="H2" s="3" t="s">
        <v>17</v>
      </c>
      <c r="I2" s="3" t="s">
        <v>17</v>
      </c>
      <c r="J2" s="3" t="s">
        <v>17</v>
      </c>
      <c r="K2" s="6" t="s">
        <v>14</v>
      </c>
      <c r="L2" s="3" t="s">
        <v>14</v>
      </c>
      <c r="M2" s="3" t="s">
        <v>14</v>
      </c>
      <c r="N2" s="3" t="s">
        <v>14</v>
      </c>
      <c r="O2" s="4" t="s">
        <v>10</v>
      </c>
      <c r="P2" s="6" t="s">
        <v>17</v>
      </c>
      <c r="Q2" s="6" t="s">
        <v>14</v>
      </c>
    </row>
    <row r="4" spans="1:21" ht="11.25">
      <c r="A4" s="7">
        <v>447000</v>
      </c>
      <c r="B4" s="2">
        <f>A4/3600/24</f>
        <v>5.173611111111112</v>
      </c>
      <c r="C4" s="6" t="str">
        <f>LOOKUP(WEEKDAY(INT(B4+1)),$T$4:$T$10,$U$4:$U$10)</f>
        <v>Fri</v>
      </c>
      <c r="D4" s="3">
        <f>(B4-INT(B4))*24</f>
        <v>4.1666666666666785</v>
      </c>
      <c r="E4" s="3">
        <f>(D4-INT(D4))*60</f>
        <v>10.00000000000071</v>
      </c>
      <c r="F4" s="3">
        <f>(E4-INT(E4))*60</f>
        <v>4.263256414560601E-11</v>
      </c>
      <c r="G4" s="6" t="str">
        <f>LOOKUP(WEEKDAY(INT($B4+1+10.5/24)),$T$4:$T$10,$U$4:$U$10)</f>
        <v>Fri</v>
      </c>
      <c r="H4" s="3">
        <f>D4+9.5</f>
        <v>13.666666666666679</v>
      </c>
      <c r="I4" s="3">
        <f>(H4-INT(H4))*60</f>
        <v>40.00000000000071</v>
      </c>
      <c r="J4" s="3">
        <f>(I4-INT(I4))*60</f>
        <v>4.263256414560601E-11</v>
      </c>
      <c r="K4" s="6" t="str">
        <f>LOOKUP(WEEKDAY(INT($B4+1+10.5/24)),$T$4:$T$10,$U$4:$U$10)</f>
        <v>Fri</v>
      </c>
      <c r="L4" s="3">
        <f>D4+10.5</f>
        <v>14.666666666666679</v>
      </c>
      <c r="M4" s="3">
        <f>(L4-INT(L4))*60</f>
        <v>40.00000000000071</v>
      </c>
      <c r="N4" s="3">
        <f>(M4-INT(M4))*60</f>
        <v>4.263256414560601E-11</v>
      </c>
      <c r="O4" s="5">
        <f>TIME(D4,E4,F4)</f>
        <v>0.17361111111111113</v>
      </c>
      <c r="P4" s="5">
        <f>TIME(H4,I4,J4)</f>
        <v>0.5694444444444444</v>
      </c>
      <c r="Q4" s="5">
        <f>TIME(L4,M4,N4)</f>
        <v>0.611111111111111</v>
      </c>
      <c r="T4" s="1">
        <v>1</v>
      </c>
      <c r="U4" s="2" t="s">
        <v>2</v>
      </c>
    </row>
    <row r="5" spans="1:21" ht="11.25">
      <c r="A5" s="7">
        <v>490000</v>
      </c>
      <c r="B5" s="2">
        <f>A5/3600/24</f>
        <v>5.671296296296297</v>
      </c>
      <c r="C5" s="6" t="str">
        <f>LOOKUP(WEEKDAY(INT(B5+1)),$T$4:$T$10,$U$4:$U$10)</f>
        <v>Fri</v>
      </c>
      <c r="D5" s="3">
        <f>(B5-INT(B5))*24</f>
        <v>16.11111111111112</v>
      </c>
      <c r="E5" s="3">
        <f>(D5-INT(D5))*60</f>
        <v>6.6666666666672825</v>
      </c>
      <c r="F5" s="3">
        <f>(E5-INT(E5))*60</f>
        <v>40.00000000003695</v>
      </c>
      <c r="G5" s="6" t="str">
        <f aca="true" t="shared" si="0" ref="G5:G14">LOOKUP(WEEKDAY(INT($B5+1+10.5/24)),$T$4:$T$10,$U$4:$U$10)</f>
        <v>Sat</v>
      </c>
      <c r="H5" s="3">
        <f>D5+9.5</f>
        <v>25.61111111111112</v>
      </c>
      <c r="I5" s="3">
        <f>(H5-INT(H5))*60</f>
        <v>36.66666666666728</v>
      </c>
      <c r="J5" s="3">
        <f>(I5-INT(I5))*60</f>
        <v>40.00000000003695</v>
      </c>
      <c r="K5" s="6" t="str">
        <f>LOOKUP(WEEKDAY(INT($B5+1+10.5/24)),$T$4:$T$10,$U$4:$U$10)</f>
        <v>Sat</v>
      </c>
      <c r="L5" s="3">
        <f>D5+10.5</f>
        <v>26.61111111111112</v>
      </c>
      <c r="M5" s="3">
        <f>(L5-INT(L5))*60</f>
        <v>36.66666666666728</v>
      </c>
      <c r="N5" s="3">
        <f>(M5-INT(M5))*60</f>
        <v>40.00000000003695</v>
      </c>
      <c r="O5" s="5">
        <f>TIME(D5,E5,F5)</f>
        <v>0.6712962962962963</v>
      </c>
      <c r="P5" s="5">
        <f>TIME(H5,I5,J5)</f>
        <v>0.06712962962962954</v>
      </c>
      <c r="Q5" s="5">
        <f>TIME(L5,M5,N5)</f>
        <v>0.10879629629629628</v>
      </c>
      <c r="T5" s="1">
        <v>2</v>
      </c>
      <c r="U5" s="2" t="s">
        <v>3</v>
      </c>
    </row>
    <row r="6" spans="20:21" ht="11.25">
      <c r="T6" s="1">
        <v>3</v>
      </c>
      <c r="U6" s="2" t="s">
        <v>4</v>
      </c>
    </row>
    <row r="7" spans="1:21" ht="11.25">
      <c r="A7" s="7">
        <v>0</v>
      </c>
      <c r="B7" s="2">
        <f>A7/3600/24</f>
        <v>0</v>
      </c>
      <c r="C7" s="6" t="str">
        <f>LOOKUP(WEEKDAY(INT(B7+1)),$T$4:$T$10,$U$4:$U$10)</f>
        <v>Sun</v>
      </c>
      <c r="D7" s="3">
        <f>(B7-INT(B7))*24</f>
        <v>0</v>
      </c>
      <c r="E7" s="3">
        <f>(D7-INT(D7))*60</f>
        <v>0</v>
      </c>
      <c r="F7" s="3">
        <f>(E7-INT(E7))*60</f>
        <v>0</v>
      </c>
      <c r="G7" s="6" t="str">
        <f t="shared" si="0"/>
        <v>Sun</v>
      </c>
      <c r="H7" s="3">
        <f>D7+9.5</f>
        <v>9.5</v>
      </c>
      <c r="I7" s="3">
        <f>(H7-INT(H7))*60</f>
        <v>30</v>
      </c>
      <c r="J7" s="3">
        <f>(I7-INT(I7))*60</f>
        <v>0</v>
      </c>
      <c r="K7" s="6" t="str">
        <f>LOOKUP(WEEKDAY(INT($B7+1+10.5/24)),$T$4:$T$10,$U$4:$U$10)</f>
        <v>Sun</v>
      </c>
      <c r="L7" s="3">
        <f>D7+10.5</f>
        <v>10.5</v>
      </c>
      <c r="M7" s="3">
        <f>(L7-INT(L7))*60</f>
        <v>30</v>
      </c>
      <c r="N7" s="3">
        <f>(M7-INT(M7))*60</f>
        <v>0</v>
      </c>
      <c r="O7" s="5">
        <f>TIME(D7,E7,F7)</f>
        <v>0</v>
      </c>
      <c r="P7" s="5">
        <f>TIME(H7,I7,J7)</f>
        <v>0.3958333333333333</v>
      </c>
      <c r="Q7" s="5">
        <f>TIME(L7,M7,N7)</f>
        <v>0.4375</v>
      </c>
      <c r="T7" s="1">
        <v>4</v>
      </c>
      <c r="U7" s="2" t="s">
        <v>5</v>
      </c>
    </row>
    <row r="8" spans="20:21" ht="11.25">
      <c r="T8" s="1">
        <v>5</v>
      </c>
      <c r="U8" s="2" t="s">
        <v>6</v>
      </c>
    </row>
    <row r="9" spans="1:21" ht="11.25">
      <c r="A9" s="7">
        <v>448941</v>
      </c>
      <c r="B9" s="2">
        <f aca="true" t="shared" si="1" ref="B9:B14">A9/3600/24</f>
        <v>5.196076388888889</v>
      </c>
      <c r="C9" s="6" t="str">
        <f aca="true" t="shared" si="2" ref="C9:C14">LOOKUP(WEEKDAY(INT(B9+1)),$T$4:$T$10,$U$4:$U$10)</f>
        <v>Fri</v>
      </c>
      <c r="D9" s="3">
        <f aca="true" t="shared" si="3" ref="D9:D14">(B9-INT(B9))*24</f>
        <v>4.705833333333331</v>
      </c>
      <c r="E9" s="3">
        <f aca="true" t="shared" si="4" ref="E9:F14">(D9-INT(D9))*60</f>
        <v>42.34999999999985</v>
      </c>
      <c r="F9" s="3">
        <f t="shared" si="4"/>
        <v>20.999999999991132</v>
      </c>
      <c r="G9" s="6" t="str">
        <f t="shared" si="0"/>
        <v>Fri</v>
      </c>
      <c r="H9" s="3">
        <f aca="true" t="shared" si="5" ref="H9:H14">D9+9.5</f>
        <v>14.20583333333333</v>
      </c>
      <c r="I9" s="3">
        <f aca="true" t="shared" si="6" ref="I9:J14">(H9-INT(H9))*60</f>
        <v>12.349999999999852</v>
      </c>
      <c r="J9" s="3">
        <f t="shared" si="6"/>
        <v>20.999999999991132</v>
      </c>
      <c r="K9" s="6" t="str">
        <f aca="true" t="shared" si="7" ref="K9:K14">LOOKUP(WEEKDAY(INT($B9+1+10.5/24)),$T$4:$T$10,$U$4:$U$10)</f>
        <v>Fri</v>
      </c>
      <c r="L9" s="3">
        <f aca="true" t="shared" si="8" ref="L9:L14">D9+10.5</f>
        <v>15.20583333333333</v>
      </c>
      <c r="M9" s="3">
        <f aca="true" t="shared" si="9" ref="M9:N14">(L9-INT(L9))*60</f>
        <v>12.349999999999852</v>
      </c>
      <c r="N9" s="3">
        <f t="shared" si="9"/>
        <v>20.999999999991132</v>
      </c>
      <c r="O9" s="5">
        <f aca="true" t="shared" si="10" ref="O9:O14">TIME(D9,E9,F9)</f>
        <v>0.1960763888888889</v>
      </c>
      <c r="P9" s="5">
        <f aca="true" t="shared" si="11" ref="P9:P14">TIME(H9,I9,J9)</f>
        <v>0.5919097222222222</v>
      </c>
      <c r="Q9" s="5">
        <f aca="true" t="shared" si="12" ref="Q9:Q14">TIME(L9,M9,N9)</f>
        <v>0.6335763888888889</v>
      </c>
      <c r="T9" s="1">
        <v>6</v>
      </c>
      <c r="U9" s="2" t="s">
        <v>7</v>
      </c>
    </row>
    <row r="10" spans="1:21" ht="11.25">
      <c r="A10" s="7">
        <v>276993</v>
      </c>
      <c r="B10" s="2">
        <f t="shared" si="1"/>
        <v>3.2059374999999997</v>
      </c>
      <c r="C10" s="6" t="str">
        <f t="shared" si="2"/>
        <v>Wed</v>
      </c>
      <c r="D10" s="3">
        <f t="shared" si="3"/>
        <v>4.942499999999992</v>
      </c>
      <c r="E10" s="3">
        <f t="shared" si="4"/>
        <v>56.549999999999514</v>
      </c>
      <c r="F10" s="3">
        <f t="shared" si="4"/>
        <v>32.99999999997084</v>
      </c>
      <c r="G10" s="6" t="str">
        <f t="shared" si="0"/>
        <v>Wed</v>
      </c>
      <c r="H10" s="3">
        <f t="shared" si="5"/>
        <v>14.442499999999992</v>
      </c>
      <c r="I10" s="3">
        <f t="shared" si="6"/>
        <v>26.549999999999514</v>
      </c>
      <c r="J10" s="3">
        <f t="shared" si="6"/>
        <v>32.99999999997084</v>
      </c>
      <c r="K10" s="6" t="str">
        <f t="shared" si="7"/>
        <v>Wed</v>
      </c>
      <c r="L10" s="3">
        <f t="shared" si="8"/>
        <v>15.442499999999992</v>
      </c>
      <c r="M10" s="3">
        <f t="shared" si="9"/>
        <v>26.549999999999514</v>
      </c>
      <c r="N10" s="3">
        <f t="shared" si="9"/>
        <v>32.99999999997084</v>
      </c>
      <c r="O10" s="5">
        <f t="shared" si="10"/>
        <v>0.2059375</v>
      </c>
      <c r="P10" s="5">
        <f t="shared" si="11"/>
        <v>0.6017708333333334</v>
      </c>
      <c r="Q10" s="5">
        <f t="shared" si="12"/>
        <v>0.6434375</v>
      </c>
      <c r="T10" s="1">
        <v>7</v>
      </c>
      <c r="U10" s="2" t="s">
        <v>8</v>
      </c>
    </row>
    <row r="11" spans="1:17" ht="11.25">
      <c r="A11" s="7">
        <v>448902</v>
      </c>
      <c r="B11" s="2">
        <f t="shared" si="1"/>
        <v>5.195625</v>
      </c>
      <c r="C11" s="6" t="str">
        <f t="shared" si="2"/>
        <v>Fri</v>
      </c>
      <c r="D11" s="3">
        <f t="shared" si="3"/>
        <v>4.694999999999993</v>
      </c>
      <c r="E11" s="3">
        <f t="shared" si="4"/>
        <v>41.69999999999959</v>
      </c>
      <c r="F11" s="3">
        <f t="shared" si="4"/>
        <v>41.999999999975444</v>
      </c>
      <c r="G11" s="6" t="str">
        <f t="shared" si="0"/>
        <v>Fri</v>
      </c>
      <c r="H11" s="3">
        <f t="shared" si="5"/>
        <v>14.194999999999993</v>
      </c>
      <c r="I11" s="3">
        <f t="shared" si="6"/>
        <v>11.69999999999959</v>
      </c>
      <c r="J11" s="3">
        <f t="shared" si="6"/>
        <v>41.999999999975444</v>
      </c>
      <c r="K11" s="6" t="str">
        <f t="shared" si="7"/>
        <v>Fri</v>
      </c>
      <c r="L11" s="3">
        <f t="shared" si="8"/>
        <v>15.194999999999993</v>
      </c>
      <c r="M11" s="3">
        <f t="shared" si="9"/>
        <v>11.69999999999959</v>
      </c>
      <c r="N11" s="3">
        <f t="shared" si="9"/>
        <v>41.999999999975444</v>
      </c>
      <c r="O11" s="5">
        <f t="shared" si="10"/>
        <v>0.19562500000000002</v>
      </c>
      <c r="P11" s="5">
        <f t="shared" si="11"/>
        <v>0.5914583333333333</v>
      </c>
      <c r="Q11" s="5">
        <f t="shared" si="12"/>
        <v>0.633125</v>
      </c>
    </row>
    <row r="12" spans="1:17" ht="11.25">
      <c r="A12" s="7">
        <v>448941</v>
      </c>
      <c r="B12" s="2">
        <f t="shared" si="1"/>
        <v>5.196076388888889</v>
      </c>
      <c r="C12" s="6" t="str">
        <f t="shared" si="2"/>
        <v>Fri</v>
      </c>
      <c r="D12" s="3">
        <f t="shared" si="3"/>
        <v>4.705833333333331</v>
      </c>
      <c r="E12" s="3">
        <f t="shared" si="4"/>
        <v>42.34999999999985</v>
      </c>
      <c r="F12" s="3">
        <f t="shared" si="4"/>
        <v>20.999999999991132</v>
      </c>
      <c r="G12" s="6" t="str">
        <f t="shared" si="0"/>
        <v>Fri</v>
      </c>
      <c r="H12" s="3">
        <f t="shared" si="5"/>
        <v>14.20583333333333</v>
      </c>
      <c r="I12" s="3">
        <f t="shared" si="6"/>
        <v>12.349999999999852</v>
      </c>
      <c r="J12" s="3">
        <f t="shared" si="6"/>
        <v>20.999999999991132</v>
      </c>
      <c r="K12" s="6" t="str">
        <f t="shared" si="7"/>
        <v>Fri</v>
      </c>
      <c r="L12" s="3">
        <f t="shared" si="8"/>
        <v>15.20583333333333</v>
      </c>
      <c r="M12" s="3">
        <f t="shared" si="9"/>
        <v>12.349999999999852</v>
      </c>
      <c r="N12" s="3">
        <f t="shared" si="9"/>
        <v>20.999999999991132</v>
      </c>
      <c r="O12" s="5">
        <f t="shared" si="10"/>
        <v>0.1960763888888889</v>
      </c>
      <c r="P12" s="5">
        <f t="shared" si="11"/>
        <v>0.5919097222222222</v>
      </c>
      <c r="Q12" s="5">
        <f t="shared" si="12"/>
        <v>0.6335763888888889</v>
      </c>
    </row>
    <row r="13" spans="1:17" ht="11.25">
      <c r="A13" s="7">
        <v>16144</v>
      </c>
      <c r="B13" s="2">
        <f t="shared" si="1"/>
        <v>0.18685185185185185</v>
      </c>
      <c r="C13" s="6" t="str">
        <f t="shared" si="2"/>
        <v>Sun</v>
      </c>
      <c r="D13" s="3">
        <f t="shared" si="3"/>
        <v>4.484444444444445</v>
      </c>
      <c r="E13" s="3">
        <f t="shared" si="4"/>
        <v>29.06666666666668</v>
      </c>
      <c r="F13" s="3">
        <f t="shared" si="4"/>
        <v>4.000000000000838</v>
      </c>
      <c r="G13" s="6" t="str">
        <f t="shared" si="0"/>
        <v>Sun</v>
      </c>
      <c r="H13" s="3">
        <f t="shared" si="5"/>
        <v>13.984444444444446</v>
      </c>
      <c r="I13" s="3">
        <f t="shared" si="6"/>
        <v>59.066666666666734</v>
      </c>
      <c r="J13" s="3">
        <f t="shared" si="6"/>
        <v>4.000000000004036</v>
      </c>
      <c r="K13" s="6" t="str">
        <f t="shared" si="7"/>
        <v>Sun</v>
      </c>
      <c r="L13" s="3">
        <f t="shared" si="8"/>
        <v>14.984444444444446</v>
      </c>
      <c r="M13" s="3">
        <f t="shared" si="9"/>
        <v>59.066666666666734</v>
      </c>
      <c r="N13" s="3">
        <f t="shared" si="9"/>
        <v>4.000000000004036</v>
      </c>
      <c r="O13" s="5">
        <f t="shared" si="10"/>
        <v>0.18685185185185185</v>
      </c>
      <c r="P13" s="5">
        <f t="shared" si="11"/>
        <v>0.5826851851851852</v>
      </c>
      <c r="Q13" s="5">
        <f t="shared" si="12"/>
        <v>0.6243518518518518</v>
      </c>
    </row>
    <row r="14" spans="1:17" ht="11.25">
      <c r="A14" s="7">
        <v>13726</v>
      </c>
      <c r="B14" s="2">
        <f t="shared" si="1"/>
        <v>0.15886574074074075</v>
      </c>
      <c r="C14" s="6" t="str">
        <f t="shared" si="2"/>
        <v>Sun</v>
      </c>
      <c r="D14" s="3">
        <f t="shared" si="3"/>
        <v>3.812777777777778</v>
      </c>
      <c r="E14" s="3">
        <f t="shared" si="4"/>
        <v>48.766666666666666</v>
      </c>
      <c r="F14" s="3">
        <f t="shared" si="4"/>
        <v>45.99999999999994</v>
      </c>
      <c r="G14" s="6" t="str">
        <f t="shared" si="0"/>
        <v>Sun</v>
      </c>
      <c r="H14" s="3">
        <f t="shared" si="5"/>
        <v>13.312777777777779</v>
      </c>
      <c r="I14" s="3">
        <f t="shared" si="6"/>
        <v>18.766666666666723</v>
      </c>
      <c r="J14" s="3">
        <f t="shared" si="6"/>
        <v>46.000000000003354</v>
      </c>
      <c r="K14" s="6" t="str">
        <f t="shared" si="7"/>
        <v>Sun</v>
      </c>
      <c r="L14" s="3">
        <f t="shared" si="8"/>
        <v>14.312777777777779</v>
      </c>
      <c r="M14" s="3">
        <f t="shared" si="9"/>
        <v>18.766666666666723</v>
      </c>
      <c r="N14" s="3">
        <f t="shared" si="9"/>
        <v>46.000000000003354</v>
      </c>
      <c r="O14" s="5">
        <f t="shared" si="10"/>
        <v>0.15886574074074075</v>
      </c>
      <c r="P14" s="5">
        <f t="shared" si="11"/>
        <v>0.554699074074074</v>
      </c>
      <c r="Q14" s="5">
        <f t="shared" si="12"/>
        <v>0.5963657407407407</v>
      </c>
    </row>
    <row r="20" spans="1:6" ht="11.25">
      <c r="A20" s="7" t="s">
        <v>18</v>
      </c>
      <c r="C20" s="6" t="s">
        <v>9</v>
      </c>
      <c r="D20" s="3" t="s">
        <v>11</v>
      </c>
      <c r="E20" s="3" t="s">
        <v>12</v>
      </c>
      <c r="F20" s="3" t="s">
        <v>13</v>
      </c>
    </row>
    <row r="22" spans="1:8" ht="11.25">
      <c r="A22" s="7">
        <f>(C22-1)*3600*24+D22*3600+E22*60+F22</f>
        <v>233145</v>
      </c>
      <c r="C22" s="3">
        <v>3</v>
      </c>
      <c r="D22" s="3">
        <v>16</v>
      </c>
      <c r="E22" s="3">
        <v>45</v>
      </c>
      <c r="F22" s="3">
        <v>45</v>
      </c>
      <c r="H22" s="10" t="s">
        <v>65</v>
      </c>
    </row>
    <row r="23" spans="1:6" ht="11.25">
      <c r="A23" s="7">
        <f>(C23-1)*3600*24+D23*3600+E23*60+F23</f>
        <v>193074</v>
      </c>
      <c r="C23" s="3">
        <v>3</v>
      </c>
      <c r="D23" s="3">
        <v>5</v>
      </c>
      <c r="E23" s="3">
        <v>37</v>
      </c>
      <c r="F23" s="3">
        <v>54</v>
      </c>
    </row>
    <row r="24" ht="11.25">
      <c r="C24" s="3"/>
    </row>
    <row r="25" spans="1:3" ht="11.25">
      <c r="A25" s="7" t="s">
        <v>19</v>
      </c>
      <c r="C25" s="3"/>
    </row>
    <row r="26" ht="11.25">
      <c r="C26" s="3"/>
    </row>
    <row r="27" spans="1:6" ht="11.25">
      <c r="A27" s="7">
        <f>(C27-1)*3600*24+(D27-9.5)*3600+E27*60+F27</f>
        <v>237188</v>
      </c>
      <c r="C27" s="3">
        <v>4</v>
      </c>
      <c r="D27" s="3">
        <v>3</v>
      </c>
      <c r="E27" s="3">
        <v>23</v>
      </c>
      <c r="F27" s="3">
        <v>8</v>
      </c>
    </row>
    <row r="28" spans="1:6" ht="11.25">
      <c r="A28" s="7">
        <f>(C28-1)*3600*24+(D28-9.5)*3600+E28*60+F28</f>
        <v>58742</v>
      </c>
      <c r="C28" s="3">
        <v>2</v>
      </c>
      <c r="D28" s="3">
        <v>1</v>
      </c>
      <c r="E28" s="3">
        <v>49</v>
      </c>
      <c r="F28" s="3">
        <v>2</v>
      </c>
    </row>
    <row r="29" ht="11.25">
      <c r="C29" s="3"/>
    </row>
    <row r="30" spans="1:3" ht="11.25">
      <c r="A30" s="7" t="s">
        <v>20</v>
      </c>
      <c r="C30" s="3"/>
    </row>
    <row r="31" ht="11.25">
      <c r="C31" s="3"/>
    </row>
    <row r="32" spans="1:6" ht="11.25">
      <c r="A32" s="7">
        <f>(C32-1)*3600*24+(D32-10.5)*3600+E32*60+F32</f>
        <v>447000</v>
      </c>
      <c r="C32" s="3">
        <v>6</v>
      </c>
      <c r="D32" s="3">
        <v>14</v>
      </c>
      <c r="E32" s="3">
        <v>40</v>
      </c>
      <c r="F32" s="3">
        <v>0</v>
      </c>
    </row>
    <row r="33" spans="1:6" ht="11.25">
      <c r="A33" s="7">
        <f>(C33-1)*3600*24+(D33-10.5)*3600+E33*60+F33</f>
        <v>364439</v>
      </c>
      <c r="C33" s="3">
        <v>5</v>
      </c>
      <c r="D33" s="3">
        <v>15</v>
      </c>
      <c r="E33" s="3">
        <v>43</v>
      </c>
      <c r="F33" s="3">
        <v>59</v>
      </c>
    </row>
    <row r="35" ht="11.25">
      <c r="C35" s="3"/>
    </row>
    <row r="36" spans="1:3" ht="11.25">
      <c r="A36" s="7" t="s">
        <v>21</v>
      </c>
      <c r="C36" s="3"/>
    </row>
    <row r="37" ht="11.25">
      <c r="C37" s="3"/>
    </row>
    <row r="38" spans="1:6" ht="11.25">
      <c r="A38" s="7">
        <f>(C38-1)*3600*24+(D38-8)*3600+E38*60+F38</f>
        <v>351600</v>
      </c>
      <c r="C38" s="3">
        <v>5</v>
      </c>
      <c r="D38" s="3">
        <v>9</v>
      </c>
      <c r="E38" s="3">
        <v>40</v>
      </c>
      <c r="F38" s="3">
        <v>0</v>
      </c>
    </row>
    <row r="39" spans="1:6" ht="11.25">
      <c r="A39" s="7">
        <f>(C39-1)*3600*24+(D39-8)*3600+E39*60+F39</f>
        <v>9977</v>
      </c>
      <c r="C39" s="3">
        <v>1</v>
      </c>
      <c r="D39" s="3">
        <v>10</v>
      </c>
      <c r="E39" s="3">
        <v>46</v>
      </c>
      <c r="F39" s="3">
        <v>17</v>
      </c>
    </row>
    <row r="41" ht="11.25">
      <c r="C41" s="3"/>
    </row>
    <row r="42" spans="1:3" ht="11.25">
      <c r="A42" s="7" t="s">
        <v>22</v>
      </c>
      <c r="C42" s="3"/>
    </row>
    <row r="43" ht="11.25">
      <c r="C43" s="3"/>
    </row>
    <row r="44" spans="1:8" ht="11.25">
      <c r="A44" s="7">
        <f>(C44-1)*3600*24+(D44-10)*3600+E44*60+F44</f>
        <v>366239</v>
      </c>
      <c r="C44" s="3">
        <v>5</v>
      </c>
      <c r="D44" s="3">
        <v>15</v>
      </c>
      <c r="E44" s="3">
        <v>43</v>
      </c>
      <c r="F44" s="3">
        <v>59</v>
      </c>
      <c r="H44" s="3">
        <f>366239-364439</f>
        <v>1800</v>
      </c>
    </row>
    <row r="45" spans="1:6" ht="11.25">
      <c r="A45" s="7">
        <f>(C45-1)*3600*24+(D45-10)*3600+E45*60+F45</f>
        <v>512273</v>
      </c>
      <c r="C45" s="3">
        <v>7</v>
      </c>
      <c r="D45" s="3">
        <v>8</v>
      </c>
      <c r="E45" s="3">
        <v>17</v>
      </c>
      <c r="F45" s="3">
        <v>53</v>
      </c>
    </row>
    <row r="46" spans="1:9" ht="11.25">
      <c r="A46" s="7">
        <f>(C46-1)*3600*24+(D46-10)*3600+E46*60+F46</f>
        <v>348428</v>
      </c>
      <c r="C46" s="3">
        <v>5</v>
      </c>
      <c r="D46" s="3">
        <v>10</v>
      </c>
      <c r="E46" s="3">
        <v>47</v>
      </c>
      <c r="F46" s="3">
        <v>8</v>
      </c>
      <c r="I46" s="3">
        <f>A46-1800</f>
        <v>346628</v>
      </c>
    </row>
    <row r="47" spans="1:9" ht="11.25">
      <c r="A47" s="7">
        <f>(C47-1)*3600*24+(D47-10)*3600+E47*60+F47</f>
        <v>366239</v>
      </c>
      <c r="C47" s="3">
        <v>5</v>
      </c>
      <c r="D47" s="3">
        <v>15</v>
      </c>
      <c r="E47" s="3">
        <v>43</v>
      </c>
      <c r="F47" s="3">
        <v>59</v>
      </c>
      <c r="I47" s="3">
        <f aca="true" t="shared" si="13" ref="I47:I54">A47-1800</f>
        <v>364439</v>
      </c>
    </row>
    <row r="48" spans="1:9" ht="11.25">
      <c r="A48" s="7">
        <f aca="true" t="shared" si="14" ref="A48:A54">(C48-1)*3600*24+(D48-10)*3600+E48*60+F48</f>
        <v>79693</v>
      </c>
      <c r="C48" s="3">
        <v>2</v>
      </c>
      <c r="D48" s="3">
        <v>8</v>
      </c>
      <c r="E48" s="3">
        <v>8</v>
      </c>
      <c r="F48" s="3">
        <v>13</v>
      </c>
      <c r="I48" s="3">
        <f t="shared" si="13"/>
        <v>77893</v>
      </c>
    </row>
    <row r="49" spans="1:9" ht="11.25">
      <c r="A49" s="7">
        <f t="shared" si="14"/>
        <v>82091</v>
      </c>
      <c r="C49" s="3">
        <v>2</v>
      </c>
      <c r="D49" s="3">
        <v>8</v>
      </c>
      <c r="E49" s="3">
        <v>48</v>
      </c>
      <c r="F49" s="3">
        <v>11</v>
      </c>
      <c r="I49" s="3">
        <f t="shared" si="13"/>
        <v>80291</v>
      </c>
    </row>
    <row r="50" spans="1:12" ht="11.25">
      <c r="A50" s="7">
        <f t="shared" si="14"/>
        <v>190048</v>
      </c>
      <c r="C50" s="3">
        <v>3</v>
      </c>
      <c r="D50" s="3">
        <v>14</v>
      </c>
      <c r="E50" s="3">
        <v>47</v>
      </c>
      <c r="F50" s="3">
        <v>28</v>
      </c>
      <c r="I50" s="3">
        <f t="shared" si="13"/>
        <v>188248</v>
      </c>
      <c r="L50" s="3">
        <f>3600*24*7-6109</f>
        <v>598691</v>
      </c>
    </row>
    <row r="51" spans="1:9" ht="11.25">
      <c r="A51" s="7">
        <f t="shared" si="14"/>
        <v>366239</v>
      </c>
      <c r="C51" s="3">
        <v>5</v>
      </c>
      <c r="D51" s="3">
        <v>15</v>
      </c>
      <c r="E51" s="3">
        <v>43</v>
      </c>
      <c r="F51" s="3">
        <v>59</v>
      </c>
      <c r="I51" s="3">
        <f t="shared" si="13"/>
        <v>364439</v>
      </c>
    </row>
    <row r="52" spans="1:9" ht="11.25">
      <c r="A52" s="7">
        <f t="shared" si="14"/>
        <v>366239</v>
      </c>
      <c r="C52" s="3">
        <v>5</v>
      </c>
      <c r="D52" s="3">
        <v>15</v>
      </c>
      <c r="E52" s="3">
        <v>43</v>
      </c>
      <c r="F52" s="3">
        <v>59</v>
      </c>
      <c r="I52" s="3">
        <f t="shared" si="13"/>
        <v>364439</v>
      </c>
    </row>
    <row r="53" spans="1:9" ht="11.25">
      <c r="A53" s="7">
        <f t="shared" si="14"/>
        <v>366239</v>
      </c>
      <c r="C53" s="3">
        <v>5</v>
      </c>
      <c r="D53" s="3">
        <v>15</v>
      </c>
      <c r="E53" s="3">
        <v>43</v>
      </c>
      <c r="F53" s="3">
        <v>59</v>
      </c>
      <c r="I53" s="3">
        <f t="shared" si="13"/>
        <v>364439</v>
      </c>
    </row>
    <row r="54" spans="1:11" ht="11.25">
      <c r="A54" s="7">
        <f t="shared" si="14"/>
        <v>249376</v>
      </c>
      <c r="C54" s="3">
        <v>4</v>
      </c>
      <c r="D54" s="3">
        <v>7</v>
      </c>
      <c r="E54" s="3">
        <v>16</v>
      </c>
      <c r="F54" s="3">
        <v>16</v>
      </c>
      <c r="I54" s="3">
        <f t="shared" si="13"/>
        <v>247576</v>
      </c>
      <c r="K54" s="3"/>
    </row>
    <row r="55" spans="1:9" ht="11.25">
      <c r="A55" s="7">
        <f aca="true" t="shared" si="15" ref="A55:A61">(C55-1)*3600*24+(D55-10)*3600+E55*60+F55</f>
        <v>168966</v>
      </c>
      <c r="C55" s="3">
        <v>3</v>
      </c>
      <c r="D55" s="3">
        <v>8</v>
      </c>
      <c r="E55" s="3">
        <v>56</v>
      </c>
      <c r="F55" s="3">
        <v>6</v>
      </c>
      <c r="I55" s="3">
        <f aca="true" t="shared" si="16" ref="I55:I61">A55-1800</f>
        <v>167166</v>
      </c>
    </row>
    <row r="56" spans="1:12" ht="11.25">
      <c r="A56" s="7">
        <f t="shared" si="15"/>
        <v>-2795</v>
      </c>
      <c r="C56" s="3">
        <v>1</v>
      </c>
      <c r="D56" s="3">
        <v>9</v>
      </c>
      <c r="E56" s="3">
        <v>13</v>
      </c>
      <c r="F56" s="3">
        <v>25</v>
      </c>
      <c r="I56" s="3">
        <f t="shared" si="16"/>
        <v>-4595</v>
      </c>
      <c r="L56" s="3">
        <f>3600*24*7-4595</f>
        <v>600205</v>
      </c>
    </row>
    <row r="57" spans="1:9" ht="11.25">
      <c r="A57" s="7">
        <f t="shared" si="15"/>
        <v>518127</v>
      </c>
      <c r="C57" s="3">
        <v>7</v>
      </c>
      <c r="D57" s="3">
        <v>9</v>
      </c>
      <c r="E57" s="3">
        <v>55</v>
      </c>
      <c r="F57" s="3">
        <v>27</v>
      </c>
      <c r="I57" s="3">
        <f t="shared" si="16"/>
        <v>516327</v>
      </c>
    </row>
    <row r="58" spans="1:9" ht="11.25">
      <c r="A58" s="7">
        <f t="shared" si="15"/>
        <v>432049</v>
      </c>
      <c r="C58" s="3">
        <v>6</v>
      </c>
      <c r="D58" s="3">
        <v>10</v>
      </c>
      <c r="E58" s="3">
        <v>0</v>
      </c>
      <c r="F58" s="3">
        <v>49</v>
      </c>
      <c r="I58" s="3">
        <f t="shared" si="16"/>
        <v>430249</v>
      </c>
    </row>
    <row r="59" spans="1:9" ht="11.25">
      <c r="A59" s="7">
        <f t="shared" si="15"/>
        <v>352715</v>
      </c>
      <c r="C59" s="3">
        <v>5</v>
      </c>
      <c r="D59" s="3">
        <v>11</v>
      </c>
      <c r="E59" s="3">
        <v>58</v>
      </c>
      <c r="F59" s="3">
        <v>35</v>
      </c>
      <c r="I59" s="3">
        <f t="shared" si="16"/>
        <v>350915</v>
      </c>
    </row>
    <row r="60" spans="1:9" ht="11.25">
      <c r="A60" s="7">
        <f t="shared" si="15"/>
        <v>259839</v>
      </c>
      <c r="C60" s="3">
        <v>4</v>
      </c>
      <c r="D60" s="3">
        <v>10</v>
      </c>
      <c r="E60" s="3">
        <v>10</v>
      </c>
      <c r="F60" s="3">
        <v>39</v>
      </c>
      <c r="I60" s="3">
        <f t="shared" si="16"/>
        <v>258039</v>
      </c>
    </row>
    <row r="61" spans="1:9" ht="11.25">
      <c r="A61" s="7">
        <f t="shared" si="15"/>
        <v>179839</v>
      </c>
      <c r="C61" s="3">
        <v>3</v>
      </c>
      <c r="D61" s="3">
        <v>11</v>
      </c>
      <c r="E61" s="3">
        <v>57</v>
      </c>
      <c r="F61" s="3">
        <v>19</v>
      </c>
      <c r="I61" s="3">
        <f t="shared" si="16"/>
        <v>178039</v>
      </c>
    </row>
    <row r="63" spans="1:9" ht="11.25">
      <c r="A63" s="7">
        <f>(C63-1)*3600*24+(D63-10)*3600+E63*60+F63</f>
        <v>519541</v>
      </c>
      <c r="C63" s="3">
        <v>7</v>
      </c>
      <c r="D63" s="3">
        <v>10</v>
      </c>
      <c r="E63" s="3">
        <v>19</v>
      </c>
      <c r="F63" s="3">
        <v>1</v>
      </c>
      <c r="I63" s="3">
        <f>A63-1800</f>
        <v>517741</v>
      </c>
    </row>
    <row r="65" spans="1:12" ht="11.25">
      <c r="A65" s="7">
        <f aca="true" t="shared" si="17" ref="A65:A70">(C65-1)*3600*24+(D65-10)*3600+E65*60+F65</f>
        <v>428265</v>
      </c>
      <c r="C65" s="3">
        <v>6</v>
      </c>
      <c r="D65" s="3">
        <v>8</v>
      </c>
      <c r="E65" s="3">
        <v>57</v>
      </c>
      <c r="F65" s="3">
        <v>45</v>
      </c>
      <c r="I65" s="3">
        <f aca="true" t="shared" si="18" ref="I65:I70">A65-1800</f>
        <v>426465</v>
      </c>
      <c r="L65" s="3">
        <f aca="true" t="shared" si="19" ref="L65:L70">I65+3600</f>
        <v>430065</v>
      </c>
    </row>
    <row r="66" spans="1:12" ht="11.25">
      <c r="A66" s="7">
        <f t="shared" si="17"/>
        <v>456239</v>
      </c>
      <c r="C66" s="3">
        <v>6</v>
      </c>
      <c r="D66" s="3">
        <v>16</v>
      </c>
      <c r="E66" s="3">
        <v>43</v>
      </c>
      <c r="F66" s="3">
        <v>59</v>
      </c>
      <c r="I66" s="3">
        <f t="shared" si="18"/>
        <v>454439</v>
      </c>
      <c r="L66" s="3">
        <f t="shared" si="19"/>
        <v>458039</v>
      </c>
    </row>
    <row r="67" spans="1:12" ht="11.25">
      <c r="A67" s="7">
        <f t="shared" si="17"/>
        <v>349171</v>
      </c>
      <c r="C67" s="3">
        <v>5</v>
      </c>
      <c r="D67" s="3">
        <v>10</v>
      </c>
      <c r="E67" s="3">
        <v>59</v>
      </c>
      <c r="F67" s="3">
        <v>31</v>
      </c>
      <c r="I67" s="3">
        <f t="shared" si="18"/>
        <v>347371</v>
      </c>
      <c r="L67" s="3">
        <f t="shared" si="19"/>
        <v>350971</v>
      </c>
    </row>
    <row r="68" spans="1:12" ht="11.25">
      <c r="A68" s="7">
        <f t="shared" si="17"/>
        <v>367732</v>
      </c>
      <c r="C68" s="3">
        <v>5</v>
      </c>
      <c r="D68" s="3">
        <v>16</v>
      </c>
      <c r="E68" s="3">
        <v>8</v>
      </c>
      <c r="F68" s="3">
        <v>52</v>
      </c>
      <c r="I68" s="3">
        <f t="shared" si="18"/>
        <v>365932</v>
      </c>
      <c r="L68" s="3">
        <f t="shared" si="19"/>
        <v>369532</v>
      </c>
    </row>
    <row r="69" spans="1:12" ht="11.25">
      <c r="A69" s="7">
        <f t="shared" si="17"/>
        <v>258495</v>
      </c>
      <c r="C69" s="3">
        <v>4</v>
      </c>
      <c r="D69" s="3">
        <v>9</v>
      </c>
      <c r="E69" s="3">
        <v>48</v>
      </c>
      <c r="F69" s="3">
        <v>15</v>
      </c>
      <c r="I69" s="3">
        <f t="shared" si="18"/>
        <v>256695</v>
      </c>
      <c r="L69" s="3">
        <f t="shared" si="19"/>
        <v>260295</v>
      </c>
    </row>
    <row r="70" spans="1:12" ht="11.25">
      <c r="A70" s="7">
        <f t="shared" si="17"/>
        <v>253726</v>
      </c>
      <c r="C70" s="3">
        <v>4</v>
      </c>
      <c r="D70" s="3">
        <v>8</v>
      </c>
      <c r="E70" s="3">
        <v>28</v>
      </c>
      <c r="F70" s="3">
        <v>46</v>
      </c>
      <c r="I70" s="3">
        <f t="shared" si="18"/>
        <v>251926</v>
      </c>
      <c r="L70" s="3">
        <f t="shared" si="19"/>
        <v>255526</v>
      </c>
    </row>
    <row r="71" spans="1:12" ht="11.25">
      <c r="A71" s="7">
        <f>(C71-1)*3600*24+(D71-10)*3600+E71*60+F71</f>
        <v>8322</v>
      </c>
      <c r="C71" s="3">
        <v>1</v>
      </c>
      <c r="D71" s="3">
        <v>12</v>
      </c>
      <c r="E71" s="3">
        <v>18</v>
      </c>
      <c r="F71" s="3">
        <v>42</v>
      </c>
      <c r="I71" s="3">
        <f>A71-1800</f>
        <v>6522</v>
      </c>
      <c r="L71" s="3">
        <f>I71+3600</f>
        <v>10122</v>
      </c>
    </row>
    <row r="72" spans="1:13" ht="11.25">
      <c r="A72" s="7">
        <f>(C72-1)*3600*24+(D72-10)*3600+E72*60+F72</f>
        <v>-9033</v>
      </c>
      <c r="C72" s="3">
        <v>1</v>
      </c>
      <c r="D72" s="3">
        <v>7</v>
      </c>
      <c r="E72" s="3">
        <v>29</v>
      </c>
      <c r="F72" s="3">
        <v>27</v>
      </c>
      <c r="I72" s="3">
        <f>A72-1800</f>
        <v>-10833</v>
      </c>
      <c r="L72" s="3">
        <f>I72+3600</f>
        <v>-7233</v>
      </c>
      <c r="M72" s="3">
        <f>86400*7+L72</f>
        <v>597567</v>
      </c>
    </row>
    <row r="74" ht="11.25">
      <c r="A74" s="9">
        <v>39132</v>
      </c>
    </row>
    <row r="75" spans="1:12" ht="11.25">
      <c r="A75" s="7">
        <f>(C75-1)*3600*24+(D75-10)*3600+E75*60+F75</f>
        <v>90902</v>
      </c>
      <c r="C75" s="3">
        <v>2</v>
      </c>
      <c r="D75" s="3">
        <v>11</v>
      </c>
      <c r="E75" s="3">
        <v>15</v>
      </c>
      <c r="F75" s="3">
        <v>2</v>
      </c>
      <c r="I75" s="3">
        <f>A75-1800</f>
        <v>89102</v>
      </c>
      <c r="L75" s="3">
        <f>I75+3600</f>
        <v>92702</v>
      </c>
    </row>
    <row r="78" ht="11.25">
      <c r="A78" s="9">
        <v>39134</v>
      </c>
    </row>
    <row r="79" spans="1:12" ht="11.25">
      <c r="A79" s="7">
        <f>(C79-1)*3600*24+(D79-10)*3600+E79*60+F79</f>
        <v>255049</v>
      </c>
      <c r="C79" s="3">
        <v>4</v>
      </c>
      <c r="D79" s="3">
        <v>8</v>
      </c>
      <c r="E79" s="3">
        <v>50</v>
      </c>
      <c r="F79" s="3">
        <v>49</v>
      </c>
      <c r="I79" s="3">
        <f>A79-1800</f>
        <v>253249</v>
      </c>
      <c r="L79" s="3">
        <f>I79+3600</f>
        <v>256849</v>
      </c>
    </row>
    <row r="81" ht="11.25">
      <c r="A81" s="9">
        <v>39135</v>
      </c>
    </row>
    <row r="82" spans="1:12" ht="11.25">
      <c r="A82" s="7">
        <f>(C82-1)*3600*24+(D82-10)*3600+E82*60+F82</f>
        <v>344209</v>
      </c>
      <c r="C82" s="3">
        <v>5</v>
      </c>
      <c r="D82" s="3">
        <v>9</v>
      </c>
      <c r="E82" s="3">
        <v>36</v>
      </c>
      <c r="F82" s="3">
        <v>49</v>
      </c>
      <c r="I82" s="3">
        <f>A82-1800</f>
        <v>342409</v>
      </c>
      <c r="L82" s="3">
        <f>I82+3600</f>
        <v>346009</v>
      </c>
    </row>
    <row r="84" ht="11.25">
      <c r="A84" s="9">
        <v>39136</v>
      </c>
    </row>
    <row r="85" spans="1:12" ht="11.25">
      <c r="A85" s="7">
        <f>(C85-1)*3600*24+(D85-10)*3600+E85*60+F85</f>
        <v>431134</v>
      </c>
      <c r="C85" s="3">
        <v>6</v>
      </c>
      <c r="D85" s="3">
        <v>9</v>
      </c>
      <c r="E85" s="3">
        <v>45</v>
      </c>
      <c r="F85" s="3">
        <v>34</v>
      </c>
      <c r="I85" s="3">
        <f>A85-1800</f>
        <v>429334</v>
      </c>
      <c r="L85" s="3">
        <f>I85+3600</f>
        <v>432934</v>
      </c>
    </row>
    <row r="87" ht="11.25">
      <c r="A87" s="9">
        <v>39140</v>
      </c>
    </row>
    <row r="88" spans="1:15" ht="11.25">
      <c r="A88" s="7">
        <f>(C88-1)*3600*24+(D88-9.5)*3600+E88*60+F88</f>
        <v>171876</v>
      </c>
      <c r="C88" s="3">
        <v>3</v>
      </c>
      <c r="D88" s="3">
        <v>9</v>
      </c>
      <c r="E88" s="3">
        <v>14</v>
      </c>
      <c r="F88" s="3">
        <v>36</v>
      </c>
      <c r="I88" s="3">
        <f>A88-1800</f>
        <v>170076</v>
      </c>
      <c r="L88" s="3">
        <f>I88+3600</f>
        <v>173676</v>
      </c>
      <c r="N88" s="3" t="s">
        <v>60</v>
      </c>
      <c r="O88" s="5" t="s">
        <v>62</v>
      </c>
    </row>
    <row r="89" spans="1:15" ht="11.25">
      <c r="A89" s="7">
        <f>(C89-1)*3600*24+D89*3600+E89*60+F89</f>
        <v>172366</v>
      </c>
      <c r="C89" s="3">
        <v>2</v>
      </c>
      <c r="D89" s="3">
        <v>23</v>
      </c>
      <c r="E89" s="3">
        <v>52</v>
      </c>
      <c r="F89" s="3">
        <v>46</v>
      </c>
      <c r="N89" s="3" t="s">
        <v>61</v>
      </c>
      <c r="O89" s="5" t="s">
        <v>62</v>
      </c>
    </row>
    <row r="90" spans="1:15" ht="11.25">
      <c r="A90" s="7">
        <f>(C90-1)*3600*24+(D90-9.5)*3600+E90*60+F90</f>
        <v>138600</v>
      </c>
      <c r="C90" s="3">
        <v>3</v>
      </c>
      <c r="I90" s="3">
        <f>A90-1800</f>
        <v>136800</v>
      </c>
      <c r="L90" s="3">
        <f>I90+3600</f>
        <v>140400</v>
      </c>
      <c r="N90" s="3" t="s">
        <v>60</v>
      </c>
      <c r="O90" s="5" t="s">
        <v>63</v>
      </c>
    </row>
    <row r="91" spans="1:15" ht="11.25">
      <c r="A91" s="7">
        <f>(C91-1)*3600*24+D91*3600+E91*60+F91</f>
        <v>172366</v>
      </c>
      <c r="C91" s="3">
        <v>2</v>
      </c>
      <c r="D91" s="3">
        <v>23</v>
      </c>
      <c r="E91" s="3">
        <v>52</v>
      </c>
      <c r="F91" s="3">
        <v>46</v>
      </c>
      <c r="N91" s="3" t="s">
        <v>61</v>
      </c>
      <c r="O91" s="5" t="s">
        <v>63</v>
      </c>
    </row>
    <row r="92" spans="1:15" ht="11.25">
      <c r="A92" s="7">
        <f>(C92-1)*3600*24+(D92-9.5)*3600+E92*60+F92</f>
        <v>176200</v>
      </c>
      <c r="C92" s="3">
        <v>3</v>
      </c>
      <c r="D92" s="3">
        <v>10</v>
      </c>
      <c r="E92" s="3">
        <v>26</v>
      </c>
      <c r="F92" s="3">
        <v>40</v>
      </c>
      <c r="I92" s="3">
        <f>A92-1800</f>
        <v>174400</v>
      </c>
      <c r="L92" s="3">
        <f>I92+3600</f>
        <v>178000</v>
      </c>
      <c r="N92" s="3" t="s">
        <v>60</v>
      </c>
      <c r="O92" s="5" t="s">
        <v>64</v>
      </c>
    </row>
    <row r="93" spans="1:15" ht="11.25">
      <c r="A93" s="7">
        <f>(C93-1)*3600*24+D93*3600+E93*60+F93</f>
        <v>176214</v>
      </c>
      <c r="C93" s="3">
        <v>3</v>
      </c>
      <c r="D93" s="3">
        <v>0</v>
      </c>
      <c r="E93" s="3">
        <v>56</v>
      </c>
      <c r="F93" s="3">
        <v>54</v>
      </c>
      <c r="N93" s="3" t="s">
        <v>61</v>
      </c>
      <c r="O93" s="5" t="s">
        <v>64</v>
      </c>
    </row>
    <row r="95" ht="11.25">
      <c r="A95" s="9">
        <v>39127</v>
      </c>
    </row>
    <row r="96" spans="1:12" ht="11.25">
      <c r="A96" s="7">
        <f>(C96-1)*3600*24+(D96-10)*3600+E96*60+F96</f>
        <v>275054</v>
      </c>
      <c r="C96" s="3">
        <v>4</v>
      </c>
      <c r="D96" s="3">
        <v>14</v>
      </c>
      <c r="E96" s="3">
        <v>24</v>
      </c>
      <c r="F96" s="3">
        <v>14</v>
      </c>
      <c r="I96" s="3">
        <f>A96-1800</f>
        <v>273254</v>
      </c>
      <c r="L96" s="3">
        <f>I96+3600</f>
        <v>276854</v>
      </c>
    </row>
    <row r="98" ht="11.25">
      <c r="A98" s="9">
        <v>39141</v>
      </c>
    </row>
    <row r="99" spans="1:12" ht="11.25">
      <c r="A99" s="7">
        <f>(C99-1)*3600*24+(D99-10)*3600+E99*60+F99</f>
        <v>273000</v>
      </c>
      <c r="C99" s="3">
        <v>4</v>
      </c>
      <c r="D99" s="3">
        <v>13</v>
      </c>
      <c r="E99" s="3">
        <v>50</v>
      </c>
      <c r="F99" s="3">
        <v>0</v>
      </c>
      <c r="I99" s="3">
        <f>A99-1800</f>
        <v>271200</v>
      </c>
      <c r="L99" s="3">
        <f>I99+3600</f>
        <v>274800</v>
      </c>
    </row>
    <row r="100" ht="11.25">
      <c r="C100" s="3"/>
    </row>
    <row r="102" ht="11.25">
      <c r="A102" s="9">
        <v>39147</v>
      </c>
    </row>
    <row r="103" spans="1:12" ht="11.25">
      <c r="A103" s="7">
        <f>(C103-1)*3600*24+(D103-10)*3600+E103*60+F103</f>
        <v>181918</v>
      </c>
      <c r="C103" s="3">
        <v>3</v>
      </c>
      <c r="D103" s="3">
        <v>12</v>
      </c>
      <c r="E103" s="3">
        <v>31</v>
      </c>
      <c r="F103" s="3">
        <v>58</v>
      </c>
      <c r="I103" s="3">
        <f>A103-1800</f>
        <v>180118</v>
      </c>
      <c r="L103" s="3">
        <f>I103+3600</f>
        <v>183718</v>
      </c>
    </row>
    <row r="105" ht="11.25">
      <c r="A105" s="9">
        <v>39185</v>
      </c>
    </row>
    <row r="106" spans="1:12" ht="11.25">
      <c r="A106" s="7">
        <f>(C106-1)*3600*24+(D106-10)*3600+E106*60+F106</f>
        <v>459376</v>
      </c>
      <c r="C106" s="3">
        <v>6</v>
      </c>
      <c r="D106" s="3">
        <v>17</v>
      </c>
      <c r="E106" s="3">
        <v>36</v>
      </c>
      <c r="F106" s="3">
        <v>16</v>
      </c>
      <c r="I106" s="3">
        <f>A106-1800</f>
        <v>457576</v>
      </c>
      <c r="L106" s="3">
        <f>I106+3600</f>
        <v>461176</v>
      </c>
    </row>
    <row r="107" spans="1:12" ht="11.25">
      <c r="A107" s="7">
        <f>(C107-1)*3600*24+(D107-10)*3600+E107*60+F107</f>
        <v>457609</v>
      </c>
      <c r="C107" s="3">
        <v>6</v>
      </c>
      <c r="D107" s="3">
        <v>17</v>
      </c>
      <c r="E107" s="3">
        <v>6</v>
      </c>
      <c r="F107" s="3">
        <v>49</v>
      </c>
      <c r="I107" s="3">
        <f>A107-1800</f>
        <v>455809</v>
      </c>
      <c r="L107" s="3">
        <f>I107+3600</f>
        <v>459409</v>
      </c>
    </row>
    <row r="108" spans="1:12" ht="11.25">
      <c r="A108" s="7">
        <f>(C108-1)*3600*24+(D108-10)*3600+E108*60+F108</f>
        <v>459376</v>
      </c>
      <c r="C108" s="3">
        <v>6</v>
      </c>
      <c r="D108" s="3">
        <v>17</v>
      </c>
      <c r="E108" s="3">
        <v>36</v>
      </c>
      <c r="F108" s="3">
        <v>16</v>
      </c>
      <c r="I108" s="3">
        <f>A108-1800</f>
        <v>457576</v>
      </c>
      <c r="L108" s="3">
        <f>I108+3600</f>
        <v>461176</v>
      </c>
    </row>
    <row r="110" ht="11.25">
      <c r="A110" s="9">
        <v>39186</v>
      </c>
    </row>
    <row r="111" spans="1:12" ht="11.25">
      <c r="A111" s="7">
        <f>(C111-1)*3600*24+(D111-10)*3600+E111*60+F111</f>
        <v>508312</v>
      </c>
      <c r="C111" s="3">
        <v>7</v>
      </c>
      <c r="D111" s="3">
        <v>7</v>
      </c>
      <c r="E111" s="3">
        <v>11</v>
      </c>
      <c r="F111" s="3">
        <v>52</v>
      </c>
      <c r="I111" s="3">
        <f>A111-1800</f>
        <v>506512</v>
      </c>
      <c r="L111" s="3">
        <f>I111+3600</f>
        <v>510112</v>
      </c>
    </row>
    <row r="112" spans="1:12" ht="11.25">
      <c r="A112" s="7">
        <f>(C112-1)*3600*24+(D112-10)*3600+E112*60+F112</f>
        <v>516645</v>
      </c>
      <c r="C112" s="3">
        <v>7</v>
      </c>
      <c r="D112" s="3">
        <v>9</v>
      </c>
      <c r="E112" s="3">
        <v>30</v>
      </c>
      <c r="F112" s="3">
        <v>45</v>
      </c>
      <c r="I112" s="3">
        <f>A112-1800</f>
        <v>514845</v>
      </c>
      <c r="L112" s="3">
        <f>I112+3600</f>
        <v>518445</v>
      </c>
    </row>
    <row r="113" spans="1:12" ht="11.25">
      <c r="A113" s="7">
        <f>(C113-1)*3600*24+(D113-10)*3600+E113*60+F113</f>
        <v>537881</v>
      </c>
      <c r="C113" s="3">
        <v>7</v>
      </c>
      <c r="D113" s="3">
        <v>15</v>
      </c>
      <c r="E113" s="3">
        <v>24</v>
      </c>
      <c r="F113" s="3">
        <v>41</v>
      </c>
      <c r="I113" s="3">
        <f>A113-1800</f>
        <v>536081</v>
      </c>
      <c r="L113" s="3">
        <f>I113+3600</f>
        <v>539681</v>
      </c>
    </row>
    <row r="114" spans="1:12" ht="11.25">
      <c r="A114" s="7">
        <f>(C114-1)*3600*24+(D114-10)*3600+E114*60+F114</f>
        <v>508312</v>
      </c>
      <c r="C114" s="3">
        <v>7</v>
      </c>
      <c r="D114" s="3">
        <v>7</v>
      </c>
      <c r="E114" s="3">
        <v>11</v>
      </c>
      <c r="F114" s="3">
        <v>52</v>
      </c>
      <c r="I114" s="3">
        <f>A114-1800</f>
        <v>506512</v>
      </c>
      <c r="L114" s="3">
        <f>I114+3600</f>
        <v>510112</v>
      </c>
    </row>
    <row r="115" spans="1:12" ht="11.25">
      <c r="A115" s="7">
        <f>(C115-1)*3600*24+(D115-10)*3600+E115*60+F115</f>
        <v>516645</v>
      </c>
      <c r="C115" s="3">
        <v>7</v>
      </c>
      <c r="D115" s="3">
        <v>9</v>
      </c>
      <c r="E115" s="3">
        <v>30</v>
      </c>
      <c r="F115" s="3">
        <v>45</v>
      </c>
      <c r="I115" s="3">
        <f>A115-1800</f>
        <v>514845</v>
      </c>
      <c r="L115" s="3">
        <f>I115+3600</f>
        <v>518445</v>
      </c>
    </row>
    <row r="117" ht="11.25">
      <c r="A117" s="9">
        <v>39215</v>
      </c>
    </row>
    <row r="118" spans="1:12" ht="11.25">
      <c r="A118" s="7">
        <f>(C118-1)*3600*24+(D118-10)*3600+E118*60+F118</f>
        <v>19697</v>
      </c>
      <c r="C118" s="3">
        <v>1</v>
      </c>
      <c r="D118" s="3">
        <v>15</v>
      </c>
      <c r="E118" s="3">
        <v>28</v>
      </c>
      <c r="F118" s="3">
        <v>17</v>
      </c>
      <c r="I118" s="3">
        <f>A118-1800</f>
        <v>17897</v>
      </c>
      <c r="L118" s="3">
        <f>I118+3600</f>
        <v>21497</v>
      </c>
    </row>
    <row r="120" spans="1:12" ht="11.25">
      <c r="A120" s="7">
        <f>(C120-1)*3600*24+(D120-10)*3600+E120*60+F120</f>
        <v>115326</v>
      </c>
      <c r="C120" s="3">
        <v>2</v>
      </c>
      <c r="D120" s="3">
        <v>18</v>
      </c>
      <c r="E120" s="3">
        <v>2</v>
      </c>
      <c r="F120" s="3">
        <v>6</v>
      </c>
      <c r="I120" s="3">
        <f>A120-1800</f>
        <v>113526</v>
      </c>
      <c r="L120" s="3">
        <f>I120+3600</f>
        <v>117126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1"/>
  <sheetViews>
    <sheetView workbookViewId="0" topLeftCell="A1">
      <selection activeCell="A1" sqref="A1"/>
    </sheetView>
  </sheetViews>
  <sheetFormatPr defaultColWidth="9.140625" defaultRowHeight="12.75"/>
  <cols>
    <col min="4" max="5" width="10.00390625" style="0" bestFit="1" customWidth="1"/>
  </cols>
  <sheetData>
    <row r="4" spans="2:4" ht="12.75">
      <c r="B4" t="s">
        <v>23</v>
      </c>
      <c r="C4" t="s">
        <v>28</v>
      </c>
      <c r="D4">
        <v>361635.3</v>
      </c>
    </row>
    <row r="6" spans="2:5" ht="12.75">
      <c r="B6" t="s">
        <v>24</v>
      </c>
      <c r="C6" t="s">
        <v>25</v>
      </c>
      <c r="D6" t="s">
        <v>29</v>
      </c>
      <c r="E6" t="s">
        <v>30</v>
      </c>
    </row>
    <row r="8" spans="2:5" ht="12.75">
      <c r="B8">
        <v>3600</v>
      </c>
      <c r="C8">
        <v>7800</v>
      </c>
      <c r="D8">
        <f>$D$4+B8/50</f>
        <v>361707.3</v>
      </c>
      <c r="E8">
        <f aca="true" t="shared" si="0" ref="E8:E16">$D$4+C8/50</f>
        <v>361791.3</v>
      </c>
    </row>
    <row r="9" spans="2:5" ht="12.75">
      <c r="B9">
        <v>12200</v>
      </c>
      <c r="C9">
        <v>17300</v>
      </c>
      <c r="D9">
        <f aca="true" t="shared" si="1" ref="D9:D16">$D$4+B9/50</f>
        <v>361879.3</v>
      </c>
      <c r="E9">
        <f t="shared" si="0"/>
        <v>361981.3</v>
      </c>
    </row>
    <row r="10" spans="2:5" ht="12.75">
      <c r="B10">
        <v>19700</v>
      </c>
      <c r="C10">
        <v>24500</v>
      </c>
      <c r="D10">
        <f t="shared" si="1"/>
        <v>362029.3</v>
      </c>
      <c r="E10">
        <f t="shared" si="0"/>
        <v>362125.3</v>
      </c>
    </row>
    <row r="11" spans="2:5" ht="12.75">
      <c r="B11">
        <v>27500</v>
      </c>
      <c r="C11">
        <v>33200</v>
      </c>
      <c r="D11">
        <f t="shared" si="1"/>
        <v>362185.3</v>
      </c>
      <c r="E11">
        <f t="shared" si="0"/>
        <v>362299.3</v>
      </c>
    </row>
    <row r="12" spans="2:5" ht="12.75">
      <c r="B12">
        <v>35500</v>
      </c>
      <c r="C12">
        <v>39800</v>
      </c>
      <c r="D12">
        <f t="shared" si="1"/>
        <v>362345.3</v>
      </c>
      <c r="E12">
        <f t="shared" si="0"/>
        <v>362431.3</v>
      </c>
    </row>
    <row r="13" spans="2:5" ht="12.75">
      <c r="B13">
        <v>45200</v>
      </c>
      <c r="C13">
        <v>50300</v>
      </c>
      <c r="D13">
        <f t="shared" si="1"/>
        <v>362539.3</v>
      </c>
      <c r="E13">
        <f t="shared" si="0"/>
        <v>362641.3</v>
      </c>
    </row>
    <row r="14" spans="2:5" ht="12.75">
      <c r="B14">
        <v>53800</v>
      </c>
      <c r="C14">
        <v>58400</v>
      </c>
      <c r="D14">
        <f t="shared" si="1"/>
        <v>362711.3</v>
      </c>
      <c r="E14">
        <f t="shared" si="0"/>
        <v>362803.3</v>
      </c>
    </row>
    <row r="15" spans="2:5" ht="12.75">
      <c r="B15">
        <v>61100</v>
      </c>
      <c r="C15">
        <v>66800</v>
      </c>
      <c r="D15">
        <f t="shared" si="1"/>
        <v>362857.3</v>
      </c>
      <c r="E15">
        <f t="shared" si="0"/>
        <v>362971.3</v>
      </c>
    </row>
    <row r="16" spans="2:5" ht="12.75">
      <c r="B16">
        <v>69400</v>
      </c>
      <c r="C16">
        <v>74000</v>
      </c>
      <c r="D16">
        <f t="shared" si="1"/>
        <v>363023.3</v>
      </c>
      <c r="E16">
        <f t="shared" si="0"/>
        <v>363115.3</v>
      </c>
    </row>
    <row r="19" spans="2:4" ht="12.75">
      <c r="B19" t="s">
        <v>26</v>
      </c>
      <c r="C19" t="s">
        <v>28</v>
      </c>
      <c r="D19">
        <v>360947.68</v>
      </c>
    </row>
    <row r="21" spans="2:5" ht="12.75">
      <c r="B21" t="s">
        <v>24</v>
      </c>
      <c r="C21" t="s">
        <v>25</v>
      </c>
      <c r="D21" t="s">
        <v>29</v>
      </c>
      <c r="E21" t="s">
        <v>30</v>
      </c>
    </row>
    <row r="23" spans="2:5" ht="12.75">
      <c r="B23">
        <v>6000</v>
      </c>
      <c r="C23">
        <v>9000</v>
      </c>
      <c r="D23">
        <f aca="true" t="shared" si="2" ref="D23:E27">$D$19+B23/50</f>
        <v>361067.68</v>
      </c>
      <c r="E23">
        <f t="shared" si="2"/>
        <v>361127.68</v>
      </c>
    </row>
    <row r="24" spans="2:5" ht="12.75">
      <c r="B24">
        <v>11600</v>
      </c>
      <c r="C24">
        <v>14400</v>
      </c>
      <c r="D24">
        <f t="shared" si="2"/>
        <v>361179.68</v>
      </c>
      <c r="E24">
        <f t="shared" si="2"/>
        <v>361235.68</v>
      </c>
    </row>
    <row r="25" spans="2:5" ht="12.75">
      <c r="B25">
        <v>16800</v>
      </c>
      <c r="C25">
        <v>20000</v>
      </c>
      <c r="D25">
        <f t="shared" si="2"/>
        <v>361283.68</v>
      </c>
      <c r="E25">
        <f t="shared" si="2"/>
        <v>361347.68</v>
      </c>
    </row>
    <row r="26" spans="2:5" ht="12.75">
      <c r="B26">
        <v>23600</v>
      </c>
      <c r="C26">
        <v>26400</v>
      </c>
      <c r="D26">
        <f t="shared" si="2"/>
        <v>361419.68</v>
      </c>
      <c r="E26">
        <f t="shared" si="2"/>
        <v>361475.68</v>
      </c>
    </row>
    <row r="27" spans="2:5" ht="12.75">
      <c r="B27">
        <v>38600</v>
      </c>
      <c r="C27">
        <v>31400</v>
      </c>
      <c r="D27">
        <f t="shared" si="2"/>
        <v>361719.68</v>
      </c>
      <c r="E27">
        <f t="shared" si="2"/>
        <v>361575.68</v>
      </c>
    </row>
    <row r="31" spans="2:4" ht="12.75">
      <c r="B31" t="s">
        <v>27</v>
      </c>
      <c r="C31" t="s">
        <v>28</v>
      </c>
      <c r="D31">
        <v>361635.3</v>
      </c>
    </row>
    <row r="33" spans="2:5" ht="12.75">
      <c r="B33" t="s">
        <v>24</v>
      </c>
      <c r="C33" t="s">
        <v>25</v>
      </c>
      <c r="D33" t="s">
        <v>29</v>
      </c>
      <c r="E33" t="s">
        <v>30</v>
      </c>
    </row>
    <row r="35" spans="2:5" ht="12.75">
      <c r="B35">
        <v>79000</v>
      </c>
      <c r="C35">
        <v>86200</v>
      </c>
      <c r="D35">
        <f>$D$31+B35/50</f>
        <v>363215.3</v>
      </c>
      <c r="E35">
        <f aca="true" t="shared" si="3" ref="E35:E41">$D$31+C35/50</f>
        <v>363359.3</v>
      </c>
    </row>
    <row r="36" spans="2:5" ht="12.75">
      <c r="B36">
        <v>89200</v>
      </c>
      <c r="C36">
        <v>9700</v>
      </c>
      <c r="D36">
        <f aca="true" t="shared" si="4" ref="D36:D41">$D$31+B36/50</f>
        <v>363419.3</v>
      </c>
      <c r="E36">
        <f t="shared" si="3"/>
        <v>361829.3</v>
      </c>
    </row>
    <row r="37" spans="2:5" ht="12.75">
      <c r="B37">
        <v>99700</v>
      </c>
      <c r="C37">
        <v>107800</v>
      </c>
      <c r="D37">
        <f t="shared" si="4"/>
        <v>363629.3</v>
      </c>
      <c r="E37">
        <f t="shared" si="3"/>
        <v>363791.3</v>
      </c>
    </row>
    <row r="38" spans="2:5" ht="12.75">
      <c r="B38">
        <v>109900</v>
      </c>
      <c r="C38">
        <v>118000</v>
      </c>
      <c r="D38">
        <f t="shared" si="4"/>
        <v>363833.3</v>
      </c>
      <c r="E38">
        <f t="shared" si="3"/>
        <v>363995.3</v>
      </c>
    </row>
    <row r="39" spans="2:5" ht="12.75">
      <c r="B39">
        <v>122200</v>
      </c>
      <c r="C39">
        <v>130000</v>
      </c>
      <c r="D39">
        <f t="shared" si="4"/>
        <v>364079.3</v>
      </c>
      <c r="E39">
        <f t="shared" si="3"/>
        <v>364235.3</v>
      </c>
    </row>
    <row r="40" spans="2:5" ht="12.75">
      <c r="B40">
        <v>132100</v>
      </c>
      <c r="C40">
        <v>141100</v>
      </c>
      <c r="D40">
        <f t="shared" si="4"/>
        <v>364277.3</v>
      </c>
      <c r="E40">
        <f t="shared" si="3"/>
        <v>364457.3</v>
      </c>
    </row>
    <row r="41" spans="2:5" ht="12.75">
      <c r="B41">
        <v>145300</v>
      </c>
      <c r="C41">
        <v>153000</v>
      </c>
      <c r="D41">
        <f t="shared" si="4"/>
        <v>364541.3</v>
      </c>
      <c r="E41">
        <f t="shared" si="3"/>
        <v>364695.3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A1" sqref="A1"/>
    </sheetView>
  </sheetViews>
  <sheetFormatPr defaultColWidth="9.140625" defaultRowHeight="12.75"/>
  <cols>
    <col min="1" max="2" width="13.140625" style="0" customWidth="1"/>
    <col min="7" max="7" width="14.00390625" style="0" customWidth="1"/>
    <col min="9" max="9" width="9.421875" style="0" customWidth="1"/>
    <col min="10" max="10" width="9.28125" style="0" customWidth="1"/>
    <col min="12" max="12" width="13.140625" style="0" bestFit="1" customWidth="1"/>
    <col min="14" max="14" width="11.28125" style="0" customWidth="1"/>
    <col min="15" max="15" width="10.57421875" style="0" customWidth="1"/>
  </cols>
  <sheetData>
    <row r="1" ht="12.75">
      <c r="F1" t="s">
        <v>40</v>
      </c>
    </row>
    <row r="2" spans="1:15" ht="12.75">
      <c r="A2" t="s">
        <v>37</v>
      </c>
      <c r="B2" s="8" t="s">
        <v>38</v>
      </c>
      <c r="C2" t="s">
        <v>39</v>
      </c>
      <c r="F2">
        <v>-14</v>
      </c>
      <c r="I2" t="s">
        <v>45</v>
      </c>
      <c r="J2" t="s">
        <v>46</v>
      </c>
      <c r="K2" t="s">
        <v>48</v>
      </c>
      <c r="L2" t="s">
        <v>47</v>
      </c>
      <c r="N2" t="s">
        <v>50</v>
      </c>
      <c r="O2" t="s">
        <v>51</v>
      </c>
    </row>
    <row r="3" spans="7:12" ht="12.75">
      <c r="G3" s="8" t="s">
        <v>38</v>
      </c>
      <c r="I3">
        <f>K5-I5/1000*L30</f>
        <v>-4499.995782409458</v>
      </c>
      <c r="J3">
        <v>0</v>
      </c>
      <c r="K3">
        <f>I3-J3</f>
        <v>-4499.995782409458</v>
      </c>
      <c r="L3">
        <f>K3/1000</f>
        <v>-4.499995782409458</v>
      </c>
    </row>
    <row r="4" spans="2:12" ht="12.75">
      <c r="B4" t="s">
        <v>31</v>
      </c>
      <c r="C4" t="s">
        <v>34</v>
      </c>
      <c r="D4" t="s">
        <v>33</v>
      </c>
      <c r="F4" t="s">
        <v>41</v>
      </c>
      <c r="G4" t="s">
        <v>42</v>
      </c>
      <c r="I4">
        <v>0</v>
      </c>
      <c r="J4">
        <f>-K5+J5/1000*L30</f>
        <v>4499.995766834644</v>
      </c>
      <c r="K4">
        <f>I4-J4</f>
        <v>-4499.995766834644</v>
      </c>
      <c r="L4">
        <f>K4/1000</f>
        <v>-4.499995766834644</v>
      </c>
    </row>
    <row r="5" spans="1:15" ht="12.75">
      <c r="A5" t="s">
        <v>32</v>
      </c>
      <c r="B5">
        <v>10.887</v>
      </c>
      <c r="C5">
        <v>11.117</v>
      </c>
      <c r="D5">
        <v>520776</v>
      </c>
      <c r="F5">
        <f>D5+$F$2</f>
        <v>520762</v>
      </c>
      <c r="G5" s="8">
        <f>F5-B5</f>
        <v>520751.113</v>
      </c>
      <c r="I5">
        <v>1218580</v>
      </c>
      <c r="J5">
        <v>1223080</v>
      </c>
      <c r="K5">
        <f>I5-J5</f>
        <v>-4500</v>
      </c>
      <c r="L5">
        <f>K5/1000</f>
        <v>-4.5</v>
      </c>
      <c r="O5">
        <f>$G$5+J5/1000*(1+$B$10)</f>
        <v>521974.2247523982</v>
      </c>
    </row>
    <row r="6" spans="1:15" ht="12.75">
      <c r="A6" t="s">
        <v>35</v>
      </c>
      <c r="B6">
        <v>20888.345</v>
      </c>
      <c r="C6">
        <v>20889.171</v>
      </c>
      <c r="D6">
        <v>541654</v>
      </c>
      <c r="F6">
        <f>D6+$F$2</f>
        <v>541640</v>
      </c>
      <c r="G6">
        <f>F6-C6</f>
        <v>520750.829</v>
      </c>
      <c r="I6">
        <v>1238480</v>
      </c>
      <c r="J6">
        <v>1242960</v>
      </c>
      <c r="K6">
        <f aca="true" t="shared" si="0" ref="K6:K28">I6-J6</f>
        <v>-4480</v>
      </c>
      <c r="L6">
        <f aca="true" t="shared" si="1" ref="L6:L28">K6/1000</f>
        <v>-4.48</v>
      </c>
      <c r="O6">
        <f aca="true" t="shared" si="2" ref="O6:O28">$G$5+J6/1000*(1+$B$10)</f>
        <v>521994.1052685032</v>
      </c>
    </row>
    <row r="7" spans="9:15" ht="12.75">
      <c r="I7">
        <v>1301940</v>
      </c>
      <c r="J7">
        <v>1306430</v>
      </c>
      <c r="K7">
        <f t="shared" si="0"/>
        <v>-4490</v>
      </c>
      <c r="L7">
        <f t="shared" si="1"/>
        <v>-4.49</v>
      </c>
      <c r="O7">
        <f t="shared" si="2"/>
        <v>522057.5769162488</v>
      </c>
    </row>
    <row r="8" spans="1:15" ht="12.75">
      <c r="A8" t="s">
        <v>36</v>
      </c>
      <c r="B8">
        <f>B6-B5</f>
        <v>20877.458000000002</v>
      </c>
      <c r="C8">
        <f>C6-C5</f>
        <v>20878.054</v>
      </c>
      <c r="D8">
        <f>D6-D5</f>
        <v>20878</v>
      </c>
      <c r="F8">
        <f>F6-F5</f>
        <v>20878</v>
      </c>
      <c r="G8">
        <f>G6-G5</f>
        <v>-0.28399999998509884</v>
      </c>
      <c r="I8">
        <v>1717500</v>
      </c>
      <c r="J8">
        <v>1722000</v>
      </c>
      <c r="K8">
        <f t="shared" si="0"/>
        <v>-4500</v>
      </c>
      <c r="L8">
        <f t="shared" si="1"/>
        <v>-4.5</v>
      </c>
      <c r="O8">
        <f t="shared" si="2"/>
        <v>522473.15770486783</v>
      </c>
    </row>
    <row r="9" spans="9:15" ht="12.75">
      <c r="I9">
        <v>3085640</v>
      </c>
      <c r="J9">
        <v>3090130</v>
      </c>
      <c r="K9">
        <f t="shared" si="0"/>
        <v>-4490</v>
      </c>
      <c r="L9">
        <f t="shared" si="1"/>
        <v>-4.49</v>
      </c>
      <c r="O9">
        <f t="shared" si="2"/>
        <v>523841.3232229113</v>
      </c>
    </row>
    <row r="10" spans="1:15" ht="12.75">
      <c r="A10" t="s">
        <v>43</v>
      </c>
      <c r="B10" s="8">
        <f>(D8-B8)/B8</f>
        <v>2.596101498552374E-05</v>
      </c>
      <c r="I10">
        <v>3096730</v>
      </c>
      <c r="J10">
        <v>3101230</v>
      </c>
      <c r="K10">
        <f t="shared" si="0"/>
        <v>-4500</v>
      </c>
      <c r="L10">
        <f t="shared" si="1"/>
        <v>-4.5</v>
      </c>
      <c r="O10">
        <f t="shared" si="2"/>
        <v>523852.4235110785</v>
      </c>
    </row>
    <row r="11" spans="9:15" ht="12.75">
      <c r="I11">
        <v>4402970</v>
      </c>
      <c r="J11">
        <v>4407470</v>
      </c>
      <c r="K11">
        <f t="shared" si="0"/>
        <v>-4500</v>
      </c>
      <c r="L11">
        <f t="shared" si="1"/>
        <v>-4.5</v>
      </c>
      <c r="O11">
        <f t="shared" si="2"/>
        <v>525158.6974223948</v>
      </c>
    </row>
    <row r="12" spans="7:15" ht="12.75">
      <c r="G12" s="8" t="s">
        <v>44</v>
      </c>
      <c r="I12">
        <v>5641100</v>
      </c>
      <c r="J12">
        <v>5645610</v>
      </c>
      <c r="K12">
        <f t="shared" si="0"/>
        <v>-4510</v>
      </c>
      <c r="L12">
        <f t="shared" si="1"/>
        <v>-4.51</v>
      </c>
      <c r="O12">
        <f t="shared" si="2"/>
        <v>526396.8695657658</v>
      </c>
    </row>
    <row r="13" spans="6:15" ht="12.75">
      <c r="F13" t="s">
        <v>44</v>
      </c>
      <c r="G13" t="s">
        <v>42</v>
      </c>
      <c r="I13">
        <v>5696030</v>
      </c>
      <c r="J13">
        <v>5700540</v>
      </c>
      <c r="K13">
        <f t="shared" si="0"/>
        <v>-4510</v>
      </c>
      <c r="L13">
        <f t="shared" si="1"/>
        <v>-4.51</v>
      </c>
      <c r="O13">
        <f t="shared" si="2"/>
        <v>526451.8009918043</v>
      </c>
    </row>
    <row r="14" spans="7:15" ht="12.75">
      <c r="G14" s="8">
        <f>G5-L3</f>
        <v>520755.6129957824</v>
      </c>
      <c r="I14">
        <v>7001910</v>
      </c>
      <c r="J14">
        <v>7006420</v>
      </c>
      <c r="K14">
        <f t="shared" si="0"/>
        <v>-4510</v>
      </c>
      <c r="L14">
        <f t="shared" si="1"/>
        <v>-4.51</v>
      </c>
      <c r="O14">
        <f t="shared" si="2"/>
        <v>527757.7148937746</v>
      </c>
    </row>
    <row r="15" spans="7:15" ht="12.75">
      <c r="G15" t="s">
        <v>43</v>
      </c>
      <c r="I15">
        <v>7086960</v>
      </c>
      <c r="J15">
        <v>7091470</v>
      </c>
      <c r="K15">
        <f t="shared" si="0"/>
        <v>-4510</v>
      </c>
      <c r="L15">
        <f t="shared" si="1"/>
        <v>-4.51</v>
      </c>
      <c r="O15">
        <f t="shared" si="2"/>
        <v>527842.767101759</v>
      </c>
    </row>
    <row r="16" spans="7:15" ht="12.75">
      <c r="G16" s="8">
        <f>B10+L30</f>
        <v>2.2499945099600627E-05</v>
      </c>
      <c r="I16">
        <v>8622310</v>
      </c>
      <c r="J16">
        <v>8626830</v>
      </c>
      <c r="K16">
        <f t="shared" si="0"/>
        <v>-4520</v>
      </c>
      <c r="L16">
        <f t="shared" si="1"/>
        <v>-4.52</v>
      </c>
      <c r="O16">
        <f t="shared" si="2"/>
        <v>529378.1669612629</v>
      </c>
    </row>
    <row r="17" spans="9:15" ht="12.75">
      <c r="I17">
        <v>8717900</v>
      </c>
      <c r="J17">
        <v>8722420</v>
      </c>
      <c r="K17">
        <f t="shared" si="0"/>
        <v>-4520</v>
      </c>
      <c r="L17">
        <f t="shared" si="1"/>
        <v>-4.52</v>
      </c>
      <c r="O17">
        <f t="shared" si="2"/>
        <v>529473.7594428763</v>
      </c>
    </row>
    <row r="18" spans="9:15" ht="12.75">
      <c r="I18">
        <v>10306980</v>
      </c>
      <c r="J18">
        <v>10311510</v>
      </c>
      <c r="K18">
        <f t="shared" si="0"/>
        <v>-4530</v>
      </c>
      <c r="L18">
        <f t="shared" si="1"/>
        <v>-4.53</v>
      </c>
      <c r="O18">
        <f t="shared" si="2"/>
        <v>531062.8906972656</v>
      </c>
    </row>
    <row r="19" spans="9:15" ht="12.75">
      <c r="I19">
        <v>10347700</v>
      </c>
      <c r="J19">
        <v>10352220</v>
      </c>
      <c r="K19">
        <f t="shared" si="0"/>
        <v>-4520</v>
      </c>
      <c r="L19">
        <f t="shared" si="1"/>
        <v>-4.52</v>
      </c>
      <c r="O19">
        <f t="shared" si="2"/>
        <v>531103.6017541386</v>
      </c>
    </row>
    <row r="20" spans="9:15" ht="12.75">
      <c r="I20">
        <v>11910780</v>
      </c>
      <c r="J20">
        <v>11915320</v>
      </c>
      <c r="K20">
        <f t="shared" si="0"/>
        <v>-4540</v>
      </c>
      <c r="L20">
        <f t="shared" si="1"/>
        <v>-4.54</v>
      </c>
      <c r="O20">
        <f t="shared" si="2"/>
        <v>532666.7423338011</v>
      </c>
    </row>
    <row r="21" spans="7:15" ht="12.75">
      <c r="G21" s="8"/>
      <c r="I21">
        <v>11944630</v>
      </c>
      <c r="J21">
        <v>11949160</v>
      </c>
      <c r="K21">
        <f t="shared" si="0"/>
        <v>-4530</v>
      </c>
      <c r="L21">
        <f t="shared" si="1"/>
        <v>-4.53</v>
      </c>
      <c r="O21">
        <f t="shared" si="2"/>
        <v>532700.5832123219</v>
      </c>
    </row>
    <row r="22" spans="9:15" ht="12.75">
      <c r="I22">
        <v>13564150</v>
      </c>
      <c r="J22">
        <v>13568690</v>
      </c>
      <c r="K22">
        <f t="shared" si="0"/>
        <v>-4540</v>
      </c>
      <c r="L22">
        <f t="shared" si="1"/>
        <v>-4.54</v>
      </c>
      <c r="O22">
        <f t="shared" si="2"/>
        <v>534320.1552569644</v>
      </c>
    </row>
    <row r="23" spans="9:15" ht="12.75">
      <c r="I23">
        <v>13623360</v>
      </c>
      <c r="J23">
        <v>13627900</v>
      </c>
      <c r="K23">
        <f t="shared" si="0"/>
        <v>-4540</v>
      </c>
      <c r="L23">
        <f t="shared" si="1"/>
        <v>-4.54</v>
      </c>
      <c r="O23">
        <f t="shared" si="2"/>
        <v>534379.3667941161</v>
      </c>
    </row>
    <row r="24" spans="9:15" ht="12.75">
      <c r="I24">
        <v>15208710</v>
      </c>
      <c r="J24">
        <v>15213240</v>
      </c>
      <c r="K24">
        <f t="shared" si="0"/>
        <v>-4530</v>
      </c>
      <c r="L24">
        <f t="shared" si="1"/>
        <v>-4.53</v>
      </c>
      <c r="O24">
        <f t="shared" si="2"/>
        <v>535964.7479511517</v>
      </c>
    </row>
    <row r="25" spans="9:15" ht="12.75">
      <c r="I25">
        <v>15254940</v>
      </c>
      <c r="J25">
        <v>15259490</v>
      </c>
      <c r="K25">
        <f t="shared" si="0"/>
        <v>-4550</v>
      </c>
      <c r="L25">
        <f t="shared" si="1"/>
        <v>-4.55</v>
      </c>
      <c r="O25">
        <f t="shared" si="2"/>
        <v>536010.9991518486</v>
      </c>
    </row>
    <row r="26" spans="9:15" ht="12.75">
      <c r="I26">
        <v>16879040</v>
      </c>
      <c r="J26">
        <v>16883600</v>
      </c>
      <c r="K26">
        <f t="shared" si="0"/>
        <v>-4560</v>
      </c>
      <c r="L26">
        <f t="shared" si="1"/>
        <v>-4.56</v>
      </c>
      <c r="O26">
        <f t="shared" si="2"/>
        <v>537635.1513153926</v>
      </c>
    </row>
    <row r="27" spans="9:15" ht="12.75">
      <c r="I27">
        <v>16915520</v>
      </c>
      <c r="J27">
        <v>16920070</v>
      </c>
      <c r="K27">
        <f t="shared" si="0"/>
        <v>-4550</v>
      </c>
      <c r="L27">
        <f t="shared" si="1"/>
        <v>-4.55</v>
      </c>
      <c r="O27">
        <f t="shared" si="2"/>
        <v>537671.6222621908</v>
      </c>
    </row>
    <row r="28" spans="9:15" ht="12.75">
      <c r="I28">
        <v>18554260</v>
      </c>
      <c r="J28">
        <v>18558820</v>
      </c>
      <c r="K28">
        <f t="shared" si="0"/>
        <v>-4560</v>
      </c>
      <c r="L28">
        <f t="shared" si="1"/>
        <v>-4.56</v>
      </c>
      <c r="O28">
        <f t="shared" si="2"/>
        <v>539310.4148058041</v>
      </c>
    </row>
    <row r="30" spans="10:12" ht="12.75">
      <c r="J30" t="s">
        <v>49</v>
      </c>
      <c r="L30">
        <f>(L28-L5)/(I28-I5)*1000</f>
        <v>-3.461069885923114E-06</v>
      </c>
    </row>
    <row r="33" ht="12.75">
      <c r="F33" t="s">
        <v>40</v>
      </c>
    </row>
    <row r="34" spans="1:15" ht="12.75">
      <c r="A34" t="s">
        <v>52</v>
      </c>
      <c r="B34" s="8" t="s">
        <v>38</v>
      </c>
      <c r="C34" t="s">
        <v>53</v>
      </c>
      <c r="F34">
        <v>-14</v>
      </c>
      <c r="I34" t="s">
        <v>45</v>
      </c>
      <c r="J34" t="s">
        <v>46</v>
      </c>
      <c r="O34" t="s">
        <v>51</v>
      </c>
    </row>
    <row r="35" spans="7:10" ht="12.75">
      <c r="G35" s="8" t="s">
        <v>38</v>
      </c>
      <c r="J35">
        <v>0</v>
      </c>
    </row>
    <row r="36" spans="2:10" ht="12.75">
      <c r="B36" t="s">
        <v>31</v>
      </c>
      <c r="C36" t="s">
        <v>34</v>
      </c>
      <c r="D36" t="s">
        <v>33</v>
      </c>
      <c r="F36" t="s">
        <v>41</v>
      </c>
      <c r="G36" t="s">
        <v>42</v>
      </c>
      <c r="J36">
        <f>-K37+J37/1000*L62</f>
        <v>0</v>
      </c>
    </row>
    <row r="37" spans="1:16" ht="12.75">
      <c r="A37" t="s">
        <v>32</v>
      </c>
      <c r="B37">
        <v>8.441</v>
      </c>
      <c r="C37">
        <v>9.292</v>
      </c>
      <c r="D37">
        <v>91668</v>
      </c>
      <c r="F37">
        <f>D37+$F$2</f>
        <v>91654</v>
      </c>
      <c r="G37" s="8">
        <f>F37-B37</f>
        <v>91645.559</v>
      </c>
      <c r="J37">
        <v>1970.71</v>
      </c>
      <c r="O37">
        <f>$G$37+J37*(1+$B$42)</f>
        <v>93616.3202078235</v>
      </c>
      <c r="P37">
        <f>O37-3600*24</f>
        <v>7216.3202078235045</v>
      </c>
    </row>
    <row r="38" spans="1:16" ht="12.75">
      <c r="A38" t="s">
        <v>35</v>
      </c>
      <c r="B38">
        <v>6666.268</v>
      </c>
      <c r="C38">
        <v>6666.985</v>
      </c>
      <c r="D38">
        <v>98326</v>
      </c>
      <c r="F38">
        <f>D38+$F$2</f>
        <v>98312</v>
      </c>
      <c r="G38">
        <f>F38-C38</f>
        <v>91645.015</v>
      </c>
      <c r="J38">
        <v>3708.09</v>
      </c>
      <c r="O38">
        <f aca="true" t="shared" si="3" ref="O38:O46">$G$37+J38*(1+$B$42)</f>
        <v>95353.74535269434</v>
      </c>
      <c r="P38">
        <f aca="true" t="shared" si="4" ref="P38:P46">O38-3600*24</f>
        <v>8953.745352694343</v>
      </c>
    </row>
    <row r="39" spans="10:16" ht="12.75">
      <c r="J39">
        <v>4317.61</v>
      </c>
      <c r="O39">
        <f t="shared" si="3"/>
        <v>95963.28119073881</v>
      </c>
      <c r="P39">
        <f t="shared" si="4"/>
        <v>9563.28119073881</v>
      </c>
    </row>
    <row r="40" spans="1:16" ht="12.75">
      <c r="A40" t="s">
        <v>36</v>
      </c>
      <c r="B40">
        <f>B38-B37</f>
        <v>6657.827</v>
      </c>
      <c r="C40">
        <f>C38-C37</f>
        <v>6657.692999999999</v>
      </c>
      <c r="D40">
        <f>D38-D37</f>
        <v>6658</v>
      </c>
      <c r="F40">
        <f>F38-F37</f>
        <v>6658</v>
      </c>
      <c r="G40">
        <f>G38-G37</f>
        <v>-0.5439999999944121</v>
      </c>
      <c r="J40">
        <v>4317.82</v>
      </c>
      <c r="O40">
        <f t="shared" si="3"/>
        <v>95963.49119619554</v>
      </c>
      <c r="P40">
        <f t="shared" si="4"/>
        <v>9563.491196195537</v>
      </c>
    </row>
    <row r="41" spans="10:16" ht="12.75">
      <c r="J41">
        <v>4332.28</v>
      </c>
      <c r="O41">
        <f t="shared" si="3"/>
        <v>95977.95157193074</v>
      </c>
      <c r="P41">
        <f t="shared" si="4"/>
        <v>9577.951571930738</v>
      </c>
    </row>
    <row r="42" spans="1:16" ht="12.75">
      <c r="A42" t="s">
        <v>43</v>
      </c>
      <c r="B42" s="8">
        <f>(D40-B40)/B40</f>
        <v>2.5984454086862642E-05</v>
      </c>
      <c r="J42">
        <v>4845.98</v>
      </c>
      <c r="O42">
        <f t="shared" si="3"/>
        <v>96491.6649201448</v>
      </c>
      <c r="P42">
        <f t="shared" si="4"/>
        <v>10091.664920144802</v>
      </c>
    </row>
    <row r="43" spans="10:16" ht="12.75">
      <c r="J43">
        <v>4989.76</v>
      </c>
      <c r="O43">
        <f t="shared" si="3"/>
        <v>96635.44865618962</v>
      </c>
      <c r="P43">
        <f t="shared" si="4"/>
        <v>10235.44865618962</v>
      </c>
    </row>
    <row r="44" spans="7:16" ht="12.75">
      <c r="G44" s="8"/>
      <c r="J44">
        <v>5830.76</v>
      </c>
      <c r="O44">
        <f t="shared" si="3"/>
        <v>97476.4705091155</v>
      </c>
      <c r="P44">
        <f t="shared" si="4"/>
        <v>11076.470509115505</v>
      </c>
    </row>
    <row r="45" spans="10:16" ht="12.75">
      <c r="J45">
        <v>5830.94</v>
      </c>
      <c r="O45">
        <f t="shared" si="3"/>
        <v>97476.6505137927</v>
      </c>
      <c r="P45">
        <f t="shared" si="4"/>
        <v>11076.650513792702</v>
      </c>
    </row>
    <row r="46" spans="7:16" ht="12.75">
      <c r="G46" s="8"/>
      <c r="J46">
        <v>6066.33</v>
      </c>
      <c r="O46">
        <f t="shared" si="3"/>
        <v>97712.04663027335</v>
      </c>
      <c r="P46">
        <f t="shared" si="4"/>
        <v>11312.046630273355</v>
      </c>
    </row>
    <row r="48" ht="12.75">
      <c r="G48" s="8"/>
    </row>
    <row r="50" ht="12.75">
      <c r="F50" t="s">
        <v>40</v>
      </c>
    </row>
    <row r="51" spans="1:6" ht="12.75">
      <c r="A51" t="s">
        <v>54</v>
      </c>
      <c r="B51" s="8" t="s">
        <v>38</v>
      </c>
      <c r="C51" t="s">
        <v>55</v>
      </c>
      <c r="F51">
        <v>-14</v>
      </c>
    </row>
    <row r="52" ht="12.75">
      <c r="G52" s="8" t="s">
        <v>38</v>
      </c>
    </row>
    <row r="53" spans="2:7" ht="12.75">
      <c r="B53" t="s">
        <v>31</v>
      </c>
      <c r="C53" t="s">
        <v>34</v>
      </c>
      <c r="D53" t="s">
        <v>33</v>
      </c>
      <c r="F53" t="s">
        <v>41</v>
      </c>
      <c r="G53" t="s">
        <v>42</v>
      </c>
    </row>
    <row r="54" spans="1:7" ht="12.75">
      <c r="A54" t="s">
        <v>32</v>
      </c>
      <c r="B54">
        <v>4.538</v>
      </c>
      <c r="C54">
        <v>3.546</v>
      </c>
      <c r="D54">
        <v>105150</v>
      </c>
      <c r="F54">
        <f>D54+$F$2</f>
        <v>105136</v>
      </c>
      <c r="G54" s="8">
        <f>F54-B54</f>
        <v>105131.462</v>
      </c>
    </row>
    <row r="55" spans="1:7" ht="12.75">
      <c r="A55" t="s">
        <v>35</v>
      </c>
      <c r="B55">
        <v>10120.306</v>
      </c>
      <c r="C55">
        <v>10121.023</v>
      </c>
      <c r="D55">
        <v>115266</v>
      </c>
      <c r="F55">
        <f>D55+$F$2</f>
        <v>115252</v>
      </c>
      <c r="G55">
        <f>F55-C55</f>
        <v>105130.977</v>
      </c>
    </row>
    <row r="57" spans="1:7" ht="12.75">
      <c r="A57" t="s">
        <v>36</v>
      </c>
      <c r="B57">
        <f>B55-B54</f>
        <v>10115.768</v>
      </c>
      <c r="C57">
        <f>C55-C54</f>
        <v>10117.476999999999</v>
      </c>
      <c r="D57">
        <f>D55-D54</f>
        <v>10116</v>
      </c>
      <c r="F57">
        <f>F55-F54</f>
        <v>10116</v>
      </c>
      <c r="G57">
        <f>G55-G54</f>
        <v>-0.4850000000005821</v>
      </c>
    </row>
    <row r="59" spans="1:2" ht="12.75">
      <c r="A59" t="s">
        <v>43</v>
      </c>
      <c r="B59" s="8">
        <f>(D57-B57)/B57</f>
        <v>2.2934491973320353E-05</v>
      </c>
    </row>
    <row r="61" ht="12.75">
      <c r="G61" s="8"/>
    </row>
    <row r="62" ht="12.75">
      <c r="F62" t="s">
        <v>40</v>
      </c>
    </row>
    <row r="63" spans="1:6" ht="12.75">
      <c r="A63" t="s">
        <v>56</v>
      </c>
      <c r="B63" s="8" t="s">
        <v>44</v>
      </c>
      <c r="C63" t="s">
        <v>55</v>
      </c>
      <c r="F63">
        <v>-14</v>
      </c>
    </row>
    <row r="64" ht="12.75">
      <c r="G64" s="8" t="s">
        <v>38</v>
      </c>
    </row>
    <row r="65" spans="2:7" ht="12.75">
      <c r="B65" t="s">
        <v>57</v>
      </c>
      <c r="D65" t="s">
        <v>58</v>
      </c>
      <c r="F65" t="s">
        <v>41</v>
      </c>
      <c r="G65" t="s">
        <v>42</v>
      </c>
    </row>
    <row r="66" spans="1:7" ht="12.75">
      <c r="A66" t="s">
        <v>32</v>
      </c>
      <c r="B66">
        <v>10.408</v>
      </c>
      <c r="D66">
        <v>105843</v>
      </c>
      <c r="F66">
        <f>D66+$F$2</f>
        <v>105829</v>
      </c>
      <c r="G66" s="8">
        <f>F66-B66</f>
        <v>105818.592</v>
      </c>
    </row>
    <row r="67" spans="1:7" ht="12.75">
      <c r="A67" t="s">
        <v>35</v>
      </c>
      <c r="B67">
        <v>9487.189</v>
      </c>
      <c r="D67">
        <v>115320</v>
      </c>
      <c r="F67">
        <f>D67+$F$2</f>
        <v>115306</v>
      </c>
      <c r="G67">
        <f>F67-C67</f>
        <v>115306</v>
      </c>
    </row>
    <row r="69" spans="1:7" ht="12.75">
      <c r="A69" t="s">
        <v>36</v>
      </c>
      <c r="B69">
        <f>B67-B66</f>
        <v>9476.781</v>
      </c>
      <c r="D69">
        <f>D67-D66</f>
        <v>9477</v>
      </c>
      <c r="F69">
        <f>F67-F66</f>
        <v>9477</v>
      </c>
      <c r="G69">
        <f>G67-G66</f>
        <v>9487.407999999996</v>
      </c>
    </row>
    <row r="71" spans="1:2" ht="12.75">
      <c r="A71" t="s">
        <v>43</v>
      </c>
      <c r="B71" s="8">
        <f>(D69-B69)/B69</f>
        <v>2.3109112682791912E-05</v>
      </c>
    </row>
    <row r="75" ht="12.75">
      <c r="F75" t="s">
        <v>40</v>
      </c>
    </row>
    <row r="76" spans="1:6" ht="12.75">
      <c r="A76" t="s">
        <v>59</v>
      </c>
      <c r="B76" s="8" t="s">
        <v>38</v>
      </c>
      <c r="C76" t="s">
        <v>55</v>
      </c>
      <c r="F76">
        <v>-14</v>
      </c>
    </row>
    <row r="77" ht="12.75">
      <c r="G77" s="8" t="s">
        <v>38</v>
      </c>
    </row>
    <row r="78" spans="2:7" ht="12.75">
      <c r="B78" t="s">
        <v>31</v>
      </c>
      <c r="C78" t="s">
        <v>34</v>
      </c>
      <c r="D78" t="s">
        <v>33</v>
      </c>
      <c r="F78" t="s">
        <v>41</v>
      </c>
      <c r="G78" t="s">
        <v>42</v>
      </c>
    </row>
    <row r="79" spans="1:7" ht="12.75">
      <c r="A79" t="s">
        <v>32</v>
      </c>
      <c r="B79">
        <v>11.935</v>
      </c>
      <c r="C79">
        <v>10.94</v>
      </c>
      <c r="D79">
        <v>104249</v>
      </c>
      <c r="F79">
        <f>D79+$F$2</f>
        <v>104235</v>
      </c>
      <c r="G79" s="8">
        <f>F79-B79</f>
        <v>104223.065</v>
      </c>
    </row>
    <row r="80" spans="1:7" ht="12.75">
      <c r="A80" t="s">
        <v>35</v>
      </c>
      <c r="B80">
        <v>11487.673</v>
      </c>
      <c r="C80">
        <v>11488.552</v>
      </c>
      <c r="D80">
        <v>115725</v>
      </c>
      <c r="F80">
        <f>D80+$F$2</f>
        <v>115711</v>
      </c>
      <c r="G80">
        <f>F80-C80</f>
        <v>104222.448</v>
      </c>
    </row>
    <row r="82" spans="1:7" ht="12.75">
      <c r="A82" t="s">
        <v>36</v>
      </c>
      <c r="B82">
        <f>B80-B79</f>
        <v>11475.738000000001</v>
      </c>
      <c r="C82">
        <f>C80-C79</f>
        <v>11477.612</v>
      </c>
      <c r="D82">
        <f>D80-D79</f>
        <v>11476</v>
      </c>
      <c r="F82">
        <f>F80-F79</f>
        <v>11476</v>
      </c>
      <c r="G82">
        <f>G80-G79</f>
        <v>-0.6169999999983702</v>
      </c>
    </row>
    <row r="84" spans="1:2" ht="12.75">
      <c r="A84" t="s">
        <v>43</v>
      </c>
      <c r="B84" s="8">
        <f>(D82-B82)/B82</f>
        <v>2.2830775676371028E-05</v>
      </c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 / Flinders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 M Hacker</dc:creator>
  <cp:keywords/>
  <dc:description/>
  <cp:lastModifiedBy>X</cp:lastModifiedBy>
  <dcterms:created xsi:type="dcterms:W3CDTF">2004-12-04T23:11:19Z</dcterms:created>
  <dcterms:modified xsi:type="dcterms:W3CDTF">2009-09-16T06:59:32Z</dcterms:modified>
  <cp:category/>
  <cp:version/>
  <cp:contentType/>
  <cp:contentStatus/>
</cp:coreProperties>
</file>